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https://myintracomm-collab.ec.europa.eu/projects/H2020drafting/MGAs 2021-2027/"/>
    </mc:Choice>
  </mc:AlternateContent>
  <bookViews>
    <workbookView xWindow="0" yWindow="0" windowWidth="11412" windowHeight="4248" tabRatio="922"/>
  </bookViews>
  <sheets>
    <sheet name="Instructions" sheetId="1" r:id="rId1"/>
    <sheet name="Beneficiaries List" sheetId="3" r:id="rId2"/>
    <sheet name="Work Packages List" sheetId="12" r:id="rId3"/>
    <sheet name="BE 001" sheetId="187" r:id="rId4"/>
    <sheet name="Estim costs of the project" sheetId="223" r:id="rId5"/>
    <sheet name="Proposal Budget" sheetId="110" r:id="rId6"/>
    <sheet name="BE-WP Overview" sheetId="15" r:id="rId7"/>
    <sheet name="Country List" sheetId="4" state="hidden" r:id="rId8"/>
    <sheet name="BE-WP Person Days" sheetId="144" r:id="rId9"/>
    <sheet name="Operations" sheetId="33" state="hidden" r:id="rId10"/>
    <sheet name="EGR" sheetId="34" state="hidden" r:id="rId11"/>
    <sheet name="Depreciation Costs" sheetId="139" r:id="rId12"/>
    <sheet name="Any comments" sheetId="189" r:id="rId13"/>
    <sheet name="Referential" sheetId="11" state="hidden" r:id="rId14"/>
    <sheet name="UpdateParameters" sheetId="200" state="hidden" r:id="rId15"/>
    <sheet name="BE xxx" sheetId="13" state="hidden" r:id="rId16"/>
  </sheets>
  <functionGroups builtInGroupCount="18"/>
  <externalReferences>
    <externalReference r:id="rId17"/>
    <externalReference r:id="rId18"/>
  </externalReferences>
  <definedNames>
    <definedName name="_xlnm._FilterDatabase" localSheetId="11" hidden="1">'Depreciation Costs'!$A$3:$L$210</definedName>
    <definedName name="Acronym">Instructions!$E$31</definedName>
    <definedName name="BES" localSheetId="4">'[1]BE list'!#REF!</definedName>
    <definedName name="BES">'[1]BE list'!#REF!</definedName>
    <definedName name="COFINPERCENT" localSheetId="12">[2]Referential!$B$3</definedName>
    <definedName name="COFINPERCENT">Instructions!$E$33</definedName>
    <definedName name="CofinRate">'Proposal Budget'!$J$6</definedName>
    <definedName name="ColumnForWPNumber">Referential!$B$14</definedName>
    <definedName name="CurrentFileName">Referential!$B$5</definedName>
    <definedName name="EMP_OTHER" localSheetId="12">[2]Instruction!$C$46</definedName>
    <definedName name="EMP_OTHER">Instructions!$C$47</definedName>
    <definedName name="EMP_TYPE1" localSheetId="12">[2]Instruction!$C$42</definedName>
    <definedName name="EMP_TYPE1">Instructions!$C$43</definedName>
    <definedName name="EMP_TYPE2" localSheetId="12">[2]Instruction!$C$43</definedName>
    <definedName name="EMP_TYPE2">Instructions!$C$44</definedName>
    <definedName name="EMP_TYPE3" localSheetId="12">[2]Instruction!$C$44</definedName>
    <definedName name="EMP_TYPE3">Instructions!$C$45</definedName>
    <definedName name="EMP_TYPE4" localSheetId="12">[2]Instruction!$C$45</definedName>
    <definedName name="EMP_TYPE4">Instructions!$C$46</definedName>
    <definedName name="equipment">'Depreciation Costs'!$A$3:$L$210</definedName>
    <definedName name="EURequestedAmount">'Proposal Budget'!$J$7</definedName>
    <definedName name="FILESTATUS">Referential!$B$16</definedName>
    <definedName name="LastIDBeneficiaire">Referential!$B$6</definedName>
    <definedName name="LastIDWorkPackages">Referential!$B$7</definedName>
    <definedName name="MAXSUB" localSheetId="12">[2]Referential!$B$2</definedName>
    <definedName name="MAXSUB">Instructions!$E$32</definedName>
    <definedName name="MFF">Referential!$B$17</definedName>
    <definedName name="MyRequetedEUContribution" localSheetId="12">[2]Referential!$B$12</definedName>
    <definedName name="MyRequetedEUContribution">Referential!$B$12</definedName>
    <definedName name="NbrColForWP">Referential!$B$10</definedName>
    <definedName name="_xlnm.Print_Area" localSheetId="3">'BE 001'!$R$9:$U$41</definedName>
    <definedName name="_xlnm.Print_Area" localSheetId="15">'BE xxx'!$R$9:$U$42</definedName>
    <definedName name="_xlnm.Print_Area" localSheetId="6">'BE-WP Overview'!$E$7:$G$10</definedName>
    <definedName name="_xlnm.Print_Area" localSheetId="8">'BE-WP Person Days'!$E$7:$G$10</definedName>
    <definedName name="_xlnm.Print_Area" localSheetId="4">'Estim costs of the project'!$R$9:$V$42</definedName>
    <definedName name="_xlnm.Print_Area" localSheetId="5">'Proposal Budget'!$E$8:$AR$15</definedName>
    <definedName name="_xlnm.Print_Titles" localSheetId="3">'BE 001'!$N:$Q,'BE 001'!$3:$8</definedName>
    <definedName name="_xlnm.Print_Titles" localSheetId="15">'BE xxx'!$N:$Q,'BE xxx'!$3:$8</definedName>
    <definedName name="_xlnm.Print_Titles" localSheetId="6">'BE-WP Overview'!$C:$D,'BE-WP Overview'!$5:$6</definedName>
    <definedName name="_xlnm.Print_Titles" localSheetId="8">'BE-WP Person Days'!$C:$D,'BE-WP Person Days'!$5:$6</definedName>
    <definedName name="_xlnm.Print_Titles" localSheetId="4">'Estim costs of the project'!$N:$Q,'Estim costs of the project'!$3:$8</definedName>
    <definedName name="_xlnm.Print_Titles" localSheetId="5">'Proposal Budget'!$E:$F,'Proposal Budget'!$5:$8</definedName>
    <definedName name="PRORATA">Referential!$B$13</definedName>
    <definedName name="ProtectionMode">Referential!$B$15</definedName>
    <definedName name="SheetBEBenCell">Referential!$B$9</definedName>
    <definedName name="SheetBEBenNumCell">Referential!$B$8</definedName>
    <definedName name="StatusBudget" localSheetId="12">'[2]BE-WP Overview'!$D$4</definedName>
    <definedName name="StatusBudget">'BE-WP Overview'!$D$4</definedName>
    <definedName name="TotalBudget" localSheetId="12">[2]Referential!$B$11</definedName>
    <definedName name="TotalBudget">Referential!$B$11</definedName>
    <definedName name="TPS" localSheetId="4">'[1]BE list'!#REF!</definedName>
    <definedName name="TPS">'[1]BE list'!#REF!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5" l="1"/>
  <c r="D8" i="15"/>
  <c r="C8" i="15"/>
  <c r="B8" i="15"/>
  <c r="B7" i="15"/>
  <c r="B10" i="110"/>
  <c r="B9" i="110"/>
  <c r="F6" i="34"/>
  <c r="D8" i="34"/>
  <c r="C8" i="34"/>
  <c r="B8" i="34"/>
  <c r="B7" i="34"/>
  <c r="F6" i="144"/>
  <c r="D8" i="144"/>
  <c r="C8" i="144"/>
  <c r="B8" i="144"/>
  <c r="B7" i="144"/>
  <c r="O41" i="223"/>
  <c r="Q16" i="223"/>
  <c r="Q15" i="223"/>
  <c r="Q14" i="223"/>
  <c r="Q13" i="223"/>
  <c r="Q12" i="223"/>
  <c r="N10" i="223"/>
  <c r="O9" i="223" s="1"/>
  <c r="B9" i="223"/>
  <c r="B10" i="223" s="1"/>
  <c r="R7" i="223"/>
  <c r="Q5" i="223"/>
  <c r="Q3" i="223"/>
  <c r="R2" i="223"/>
  <c r="T2" i="223" s="1"/>
  <c r="C1" i="223"/>
  <c r="AP10" i="110"/>
  <c r="R3" i="223"/>
  <c r="A2" i="223"/>
  <c r="R4" i="223"/>
  <c r="C10" i="110"/>
  <c r="C9" i="110"/>
  <c r="AR10" i="110" l="1"/>
  <c r="R5" i="223"/>
  <c r="T5" i="223" s="1"/>
  <c r="A9" i="223"/>
  <c r="I1" i="223"/>
  <c r="J1" i="223"/>
  <c r="K1" i="223"/>
  <c r="A10" i="223"/>
  <c r="B11" i="223"/>
  <c r="U3" i="223"/>
  <c r="V3" i="223"/>
  <c r="S5" i="223" l="1"/>
  <c r="B12" i="223"/>
  <c r="A11" i="223"/>
  <c r="A12" i="223" l="1"/>
  <c r="B13" i="223"/>
  <c r="A13" i="223" l="1"/>
  <c r="B14" i="223"/>
  <c r="B15" i="223" l="1"/>
  <c r="A14" i="223"/>
  <c r="A15" i="223" l="1"/>
  <c r="B16" i="223"/>
  <c r="B17" i="223" l="1"/>
  <c r="A16" i="223"/>
  <c r="A17" i="223" l="1"/>
  <c r="B18" i="223"/>
  <c r="A18" i="223" l="1"/>
  <c r="B19" i="223"/>
  <c r="A19" i="223" l="1"/>
  <c r="B20" i="223"/>
  <c r="A20" i="223" l="1"/>
  <c r="B21" i="223"/>
  <c r="A21" i="223" l="1"/>
  <c r="B22" i="223"/>
  <c r="A22" i="223" l="1"/>
  <c r="B23" i="223"/>
  <c r="A23" i="223" l="1"/>
  <c r="B24" i="223"/>
  <c r="A24" i="223" l="1"/>
  <c r="B25" i="223"/>
  <c r="A25" i="223" l="1"/>
  <c r="B26" i="223"/>
  <c r="A26" i="223" l="1"/>
  <c r="B27" i="223"/>
  <c r="A27" i="223" l="1"/>
  <c r="B28" i="223"/>
  <c r="A28" i="223" l="1"/>
  <c r="B29" i="223"/>
  <c r="A29" i="223" l="1"/>
  <c r="B30" i="223"/>
  <c r="A30" i="223" l="1"/>
  <c r="B31" i="223"/>
  <c r="A31" i="223" l="1"/>
  <c r="B32" i="223"/>
  <c r="A32" i="223" l="1"/>
  <c r="B33" i="223"/>
  <c r="A33" i="223" l="1"/>
  <c r="B34" i="223"/>
  <c r="A34" i="223" l="1"/>
  <c r="B35" i="223"/>
  <c r="A35" i="223" l="1"/>
  <c r="B36" i="223"/>
  <c r="A36" i="223" l="1"/>
  <c r="B37" i="223"/>
  <c r="A37" i="223" l="1"/>
  <c r="B38" i="223"/>
  <c r="B39" i="223" l="1"/>
  <c r="A38" i="223"/>
  <c r="A39" i="223" l="1"/>
  <c r="B40" i="223"/>
  <c r="B41" i="223" l="1"/>
  <c r="A40" i="223"/>
  <c r="A41" i="223" l="1"/>
  <c r="F1" i="223" l="1"/>
  <c r="D1" i="223"/>
  <c r="B1" i="223"/>
  <c r="D2" i="110" l="1"/>
  <c r="O41" i="187" l="1"/>
  <c r="Q16" i="187"/>
  <c r="Q15" i="187"/>
  <c r="Q14" i="187"/>
  <c r="Q13" i="187"/>
  <c r="Q12" i="187"/>
  <c r="N10" i="187"/>
  <c r="B9" i="187"/>
  <c r="B10" i="187" s="1"/>
  <c r="R7" i="187"/>
  <c r="R2" i="187"/>
  <c r="C1" i="187"/>
  <c r="A2" i="187"/>
  <c r="R4" i="187"/>
  <c r="R12" i="223"/>
  <c r="S12" i="223"/>
  <c r="R13" i="223"/>
  <c r="S13" i="223"/>
  <c r="R14" i="223"/>
  <c r="S14" i="223"/>
  <c r="R15" i="223"/>
  <c r="S15" i="223"/>
  <c r="R16" i="223"/>
  <c r="S16" i="223"/>
  <c r="R17" i="223"/>
  <c r="S17" i="223"/>
  <c r="R18" i="223"/>
  <c r="S18" i="223"/>
  <c r="R19" i="223"/>
  <c r="S19" i="223"/>
  <c r="R20" i="223"/>
  <c r="S20" i="223"/>
  <c r="R21" i="223"/>
  <c r="S21" i="223"/>
  <c r="R24" i="223"/>
  <c r="S24" i="223"/>
  <c r="R25" i="223"/>
  <c r="S25" i="223"/>
  <c r="R26" i="223"/>
  <c r="S26" i="223"/>
  <c r="R27" i="223"/>
  <c r="S27" i="223"/>
  <c r="R29" i="223"/>
  <c r="S29" i="223"/>
  <c r="R30" i="223"/>
  <c r="S30" i="223"/>
  <c r="R31" i="223"/>
  <c r="S31" i="223"/>
  <c r="R32" i="223"/>
  <c r="S32" i="223"/>
  <c r="R33" i="223"/>
  <c r="S33" i="223"/>
  <c r="R34" i="223"/>
  <c r="S34" i="223"/>
  <c r="R36" i="223"/>
  <c r="S36" i="223"/>
  <c r="R11" i="223"/>
  <c r="R10" i="223" s="1"/>
  <c r="T36" i="223" l="1"/>
  <c r="T34" i="223"/>
  <c r="T33" i="223"/>
  <c r="T32" i="223"/>
  <c r="T31" i="223"/>
  <c r="T30" i="223"/>
  <c r="T29" i="223"/>
  <c r="T27" i="223"/>
  <c r="T26" i="223"/>
  <c r="T25" i="223"/>
  <c r="T24" i="223"/>
  <c r="T21" i="223"/>
  <c r="T20" i="223"/>
  <c r="T19" i="223"/>
  <c r="T18" i="223"/>
  <c r="T17" i="223"/>
  <c r="T16" i="223"/>
  <c r="T15" i="223"/>
  <c r="T14" i="223"/>
  <c r="T13" i="223"/>
  <c r="T12" i="223"/>
  <c r="R5" i="187"/>
  <c r="T5" i="187" s="1"/>
  <c r="T2" i="187"/>
  <c r="J1" i="187"/>
  <c r="A10" i="187"/>
  <c r="B11" i="187"/>
  <c r="A9" i="187"/>
  <c r="AG9" i="110"/>
  <c r="W9" i="110"/>
  <c r="M9" i="110"/>
  <c r="K9" i="110"/>
  <c r="I9" i="110"/>
  <c r="AE9" i="110"/>
  <c r="V9" i="110"/>
  <c r="L9" i="110"/>
  <c r="AD9" i="110"/>
  <c r="U9" i="110"/>
  <c r="AC9" i="110"/>
  <c r="R9" i="110"/>
  <c r="J9" i="110"/>
  <c r="AB9" i="110"/>
  <c r="Q9" i="110"/>
  <c r="AA9" i="110"/>
  <c r="P9" i="110"/>
  <c r="Z9" i="110"/>
  <c r="O9" i="110"/>
  <c r="X9" i="110"/>
  <c r="N9" i="110"/>
  <c r="U36" i="223"/>
  <c r="V36" i="223" s="1"/>
  <c r="AG10" i="110" s="1"/>
  <c r="U26" i="223"/>
  <c r="V26" i="223" s="1"/>
  <c r="W10" i="110" s="1"/>
  <c r="U16" i="223"/>
  <c r="V16" i="223" s="1"/>
  <c r="M10" i="110" s="1"/>
  <c r="U34" i="223"/>
  <c r="V34" i="223" s="1"/>
  <c r="AE10" i="110" s="1"/>
  <c r="U25" i="223"/>
  <c r="V25" i="223" s="1"/>
  <c r="V10" i="110" s="1"/>
  <c r="U15" i="223"/>
  <c r="V15" i="223" s="1"/>
  <c r="L10" i="110" s="1"/>
  <c r="U33" i="223"/>
  <c r="V33" i="223" s="1"/>
  <c r="AD10" i="110" s="1"/>
  <c r="U24" i="223"/>
  <c r="V24" i="223" s="1"/>
  <c r="U10" i="110" s="1"/>
  <c r="U14" i="223"/>
  <c r="V14" i="223" s="1"/>
  <c r="K10" i="110" s="1"/>
  <c r="U21" i="223"/>
  <c r="V21" i="223" s="1"/>
  <c r="R10" i="110" s="1"/>
  <c r="U12" i="223"/>
  <c r="V12" i="223" s="1"/>
  <c r="I10" i="110" s="1"/>
  <c r="U32" i="223"/>
  <c r="V32" i="223" s="1"/>
  <c r="AC10" i="110" s="1"/>
  <c r="U13" i="223"/>
  <c r="V13" i="223" s="1"/>
  <c r="J10" i="110" s="1"/>
  <c r="U31" i="223"/>
  <c r="V31" i="223" s="1"/>
  <c r="AB10" i="110" s="1"/>
  <c r="U20" i="223"/>
  <c r="V20" i="223" s="1"/>
  <c r="Q10" i="110" s="1"/>
  <c r="U30" i="223"/>
  <c r="V30" i="223" s="1"/>
  <c r="AA10" i="110" s="1"/>
  <c r="U19" i="223"/>
  <c r="V19" i="223" s="1"/>
  <c r="P10" i="110" s="1"/>
  <c r="U17" i="223"/>
  <c r="V17" i="223" s="1"/>
  <c r="N10" i="110" s="1"/>
  <c r="U29" i="223"/>
  <c r="V29" i="223" s="1"/>
  <c r="Z10" i="110" s="1"/>
  <c r="U18" i="223"/>
  <c r="V18" i="223" s="1"/>
  <c r="O10" i="110" s="1"/>
  <c r="U27" i="223"/>
  <c r="V27" i="223" s="1"/>
  <c r="X10" i="110" s="1"/>
  <c r="T35" i="223"/>
  <c r="T23" i="223"/>
  <c r="T11" i="223"/>
  <c r="T28" i="223"/>
  <c r="U3" i="187"/>
  <c r="B12" i="11"/>
  <c r="T22" i="223"/>
  <c r="T10" i="223"/>
  <c r="G9" i="110" s="1"/>
  <c r="U10" i="223"/>
  <c r="V10" i="223" s="1"/>
  <c r="G10" i="110" s="1"/>
  <c r="T37" i="223"/>
  <c r="AF9" i="110"/>
  <c r="U35" i="223"/>
  <c r="V35" i="223" s="1"/>
  <c r="AF10" i="110" s="1"/>
  <c r="T9" i="110"/>
  <c r="U23" i="223"/>
  <c r="V23" i="223" s="1"/>
  <c r="T10" i="110" s="1"/>
  <c r="H9" i="110"/>
  <c r="U11" i="223"/>
  <c r="Y9" i="110"/>
  <c r="U28" i="223"/>
  <c r="V28" i="223" s="1"/>
  <c r="Y10" i="110" s="1"/>
  <c r="S9" i="110"/>
  <c r="U22" i="223"/>
  <c r="V22" i="223" s="1"/>
  <c r="S10" i="110" s="1"/>
  <c r="AH9" i="110"/>
  <c r="U37" i="223"/>
  <c r="V37" i="223" s="1"/>
  <c r="AH10" i="110" s="1"/>
  <c r="T39" i="223" l="1"/>
  <c r="S5" i="187"/>
  <c r="I1" i="187"/>
  <c r="T16" i="187"/>
  <c r="T36" i="187"/>
  <c r="T32" i="187"/>
  <c r="K1" i="187"/>
  <c r="T14" i="187"/>
  <c r="T15" i="187"/>
  <c r="T30" i="187"/>
  <c r="T34" i="187"/>
  <c r="T20" i="187"/>
  <c r="T18" i="187"/>
  <c r="T26" i="187"/>
  <c r="T24" i="187"/>
  <c r="T17" i="187"/>
  <c r="T33" i="187"/>
  <c r="T31" i="187"/>
  <c r="T29" i="187"/>
  <c r="T13" i="187"/>
  <c r="T25" i="187"/>
  <c r="T21" i="187"/>
  <c r="T12" i="187"/>
  <c r="T27" i="187"/>
  <c r="T19" i="187"/>
  <c r="B12" i="187"/>
  <c r="A11" i="187"/>
  <c r="B14" i="11"/>
  <c r="AJ9" i="110"/>
  <c r="U39" i="223"/>
  <c r="V39" i="223" s="1"/>
  <c r="AJ10" i="110" s="1"/>
  <c r="V11" i="223"/>
  <c r="H10" i="110" s="1"/>
  <c r="T41" i="223"/>
  <c r="U16" i="187"/>
  <c r="U36" i="187"/>
  <c r="U30" i="187"/>
  <c r="U29" i="187"/>
  <c r="U27" i="187"/>
  <c r="U14" i="187"/>
  <c r="U19" i="187"/>
  <c r="U26" i="187"/>
  <c r="U20" i="187"/>
  <c r="U24" i="187"/>
  <c r="U12" i="187"/>
  <c r="U15" i="187"/>
  <c r="U21" i="187"/>
  <c r="U17" i="187"/>
  <c r="U13" i="187"/>
  <c r="U25" i="187"/>
  <c r="U31" i="187"/>
  <c r="U33" i="187"/>
  <c r="U18" i="187"/>
  <c r="U34" i="187"/>
  <c r="U32" i="187"/>
  <c r="AL9" i="110"/>
  <c r="U41" i="223"/>
  <c r="V41" i="223" s="1"/>
  <c r="AL10" i="110" s="1"/>
  <c r="T7" i="223" l="1"/>
  <c r="A12" i="187"/>
  <c r="B13" i="187"/>
  <c r="B9" i="13"/>
  <c r="A9" i="13" s="1"/>
  <c r="U7" i="223"/>
  <c r="V7" i="223" s="1"/>
  <c r="A13" i="187" l="1"/>
  <c r="B14" i="187"/>
  <c r="B15" i="187" l="1"/>
  <c r="A14" i="187"/>
  <c r="A15" i="187" l="1"/>
  <c r="B16" i="187"/>
  <c r="A16" i="187" l="1"/>
  <c r="B17" i="187"/>
  <c r="A17" i="187" l="1"/>
  <c r="B18" i="187"/>
  <c r="E1" i="144"/>
  <c r="A18" i="187" l="1"/>
  <c r="B19" i="187"/>
  <c r="E3" i="144"/>
  <c r="B3" i="144" s="1"/>
  <c r="D3" i="144"/>
  <c r="C3" i="144"/>
  <c r="B1" i="144"/>
  <c r="A19" i="187" l="1"/>
  <c r="B20" i="187"/>
  <c r="E1" i="34"/>
  <c r="A20" i="187" l="1"/>
  <c r="B21" i="187"/>
  <c r="A21" i="187" l="1"/>
  <c r="B22" i="187"/>
  <c r="A22" i="187" l="1"/>
  <c r="B23" i="187"/>
  <c r="K210" i="139"/>
  <c r="K209" i="139"/>
  <c r="K208" i="139"/>
  <c r="K207" i="139"/>
  <c r="K206" i="139"/>
  <c r="K205" i="139"/>
  <c r="K204" i="139"/>
  <c r="K203" i="139"/>
  <c r="K202" i="139"/>
  <c r="K201" i="139"/>
  <c r="K200" i="139"/>
  <c r="K199" i="139"/>
  <c r="K198" i="139"/>
  <c r="K197" i="139"/>
  <c r="K196" i="139"/>
  <c r="K195" i="139"/>
  <c r="K194" i="139"/>
  <c r="K193" i="139"/>
  <c r="K192" i="139"/>
  <c r="K191" i="139"/>
  <c r="K190" i="139"/>
  <c r="K189" i="139"/>
  <c r="K188" i="139"/>
  <c r="K187" i="139"/>
  <c r="K186" i="139"/>
  <c r="K185" i="139"/>
  <c r="K184" i="139"/>
  <c r="K183" i="139"/>
  <c r="K182" i="139"/>
  <c r="K181" i="139"/>
  <c r="K180" i="139"/>
  <c r="K179" i="139"/>
  <c r="K178" i="139"/>
  <c r="K177" i="139"/>
  <c r="K176" i="139"/>
  <c r="K175" i="139"/>
  <c r="K174" i="139"/>
  <c r="K173" i="139"/>
  <c r="K172" i="139"/>
  <c r="K171" i="139"/>
  <c r="K170" i="139"/>
  <c r="K169" i="139"/>
  <c r="K168" i="139"/>
  <c r="K167" i="139"/>
  <c r="K166" i="139"/>
  <c r="K165" i="139"/>
  <c r="K164" i="139"/>
  <c r="K163" i="139"/>
  <c r="K162" i="139"/>
  <c r="K161" i="139"/>
  <c r="K160" i="139"/>
  <c r="K159" i="139"/>
  <c r="K158" i="139"/>
  <c r="K157" i="139"/>
  <c r="K156" i="139"/>
  <c r="K155" i="139"/>
  <c r="K154" i="139"/>
  <c r="K153" i="139"/>
  <c r="K152" i="139"/>
  <c r="K151" i="139"/>
  <c r="K150" i="139"/>
  <c r="K149" i="139"/>
  <c r="K148" i="139"/>
  <c r="K147" i="139"/>
  <c r="K146" i="139"/>
  <c r="K145" i="139"/>
  <c r="K144" i="139"/>
  <c r="K143" i="139"/>
  <c r="K142" i="139"/>
  <c r="K141" i="139"/>
  <c r="K140" i="139"/>
  <c r="K139" i="139"/>
  <c r="K138" i="139"/>
  <c r="K137" i="139"/>
  <c r="K136" i="139"/>
  <c r="K135" i="139"/>
  <c r="K134" i="139"/>
  <c r="K133" i="139"/>
  <c r="K132" i="139"/>
  <c r="K131" i="139"/>
  <c r="K130" i="139"/>
  <c r="K129" i="139"/>
  <c r="K128" i="139"/>
  <c r="K127" i="139"/>
  <c r="K126" i="139"/>
  <c r="K125" i="139"/>
  <c r="K124" i="139"/>
  <c r="K123" i="139"/>
  <c r="K122" i="139"/>
  <c r="K121" i="139"/>
  <c r="K120" i="139"/>
  <c r="K119" i="139"/>
  <c r="K118" i="139"/>
  <c r="K117" i="139"/>
  <c r="K116" i="139"/>
  <c r="K115" i="139"/>
  <c r="K114" i="139"/>
  <c r="K113" i="139"/>
  <c r="K112" i="139"/>
  <c r="K111" i="139"/>
  <c r="K110" i="139"/>
  <c r="K109" i="139"/>
  <c r="K108" i="139"/>
  <c r="K107" i="139"/>
  <c r="K106" i="139"/>
  <c r="K105" i="139"/>
  <c r="K104" i="139"/>
  <c r="K103" i="139"/>
  <c r="K102" i="139"/>
  <c r="K101" i="139"/>
  <c r="K100" i="139"/>
  <c r="K99" i="139"/>
  <c r="K98" i="139"/>
  <c r="K97" i="139"/>
  <c r="K96" i="139"/>
  <c r="K95" i="139"/>
  <c r="K94" i="139"/>
  <c r="K93" i="139"/>
  <c r="K92" i="139"/>
  <c r="K91" i="139"/>
  <c r="K90" i="139"/>
  <c r="K89" i="139"/>
  <c r="K88" i="139"/>
  <c r="K87" i="139"/>
  <c r="K86" i="139"/>
  <c r="K85" i="139"/>
  <c r="K84" i="139"/>
  <c r="K83" i="139"/>
  <c r="K82" i="139"/>
  <c r="K81" i="139"/>
  <c r="K80" i="139"/>
  <c r="K79" i="139"/>
  <c r="K78" i="139"/>
  <c r="K77" i="139"/>
  <c r="K76" i="139"/>
  <c r="K75" i="139"/>
  <c r="K74" i="139"/>
  <c r="K73" i="139"/>
  <c r="K72" i="139"/>
  <c r="K71" i="139"/>
  <c r="K70" i="139"/>
  <c r="K69" i="139"/>
  <c r="K68" i="139"/>
  <c r="K67" i="139"/>
  <c r="K66" i="139"/>
  <c r="K65" i="139"/>
  <c r="K64" i="139"/>
  <c r="K63" i="139"/>
  <c r="K62" i="139"/>
  <c r="K61" i="139"/>
  <c r="K60" i="139"/>
  <c r="K59" i="139"/>
  <c r="K58" i="139"/>
  <c r="K57" i="139"/>
  <c r="K56" i="139"/>
  <c r="K55" i="139"/>
  <c r="K54" i="139"/>
  <c r="K53" i="139"/>
  <c r="K52" i="139"/>
  <c r="K51" i="139"/>
  <c r="K50" i="139"/>
  <c r="K49" i="139"/>
  <c r="K48" i="139"/>
  <c r="K47" i="139"/>
  <c r="K46" i="139"/>
  <c r="K45" i="139"/>
  <c r="K44" i="139"/>
  <c r="K43" i="139"/>
  <c r="K42" i="139"/>
  <c r="K41" i="139"/>
  <c r="K40" i="139"/>
  <c r="K39" i="139"/>
  <c r="K38" i="139"/>
  <c r="K37" i="139"/>
  <c r="K36" i="139"/>
  <c r="K35" i="139"/>
  <c r="K34" i="139"/>
  <c r="K33" i="139"/>
  <c r="K32" i="139"/>
  <c r="K31" i="139"/>
  <c r="K30" i="139"/>
  <c r="K29" i="139"/>
  <c r="K28" i="139"/>
  <c r="K27" i="139"/>
  <c r="K26" i="139"/>
  <c r="K25" i="139"/>
  <c r="K24" i="139"/>
  <c r="K23" i="139"/>
  <c r="K22" i="139"/>
  <c r="K21" i="139"/>
  <c r="K20" i="139"/>
  <c r="K19" i="139"/>
  <c r="K18" i="139"/>
  <c r="K17" i="139"/>
  <c r="K16" i="139"/>
  <c r="K15" i="139"/>
  <c r="K14" i="139"/>
  <c r="K13" i="139"/>
  <c r="K12" i="139"/>
  <c r="K11" i="139"/>
  <c r="K10" i="139"/>
  <c r="K9" i="139"/>
  <c r="K8" i="139"/>
  <c r="K7" i="139"/>
  <c r="K6" i="139"/>
  <c r="K5" i="139"/>
  <c r="K4" i="139"/>
  <c r="A23" i="187" l="1"/>
  <c r="B24" i="187"/>
  <c r="A24" i="187" l="1"/>
  <c r="B25" i="187"/>
  <c r="A25" i="187" l="1"/>
  <c r="B26" i="187"/>
  <c r="A26" i="187" l="1"/>
  <c r="B27" i="187"/>
  <c r="A27" i="187" l="1"/>
  <c r="B28" i="187"/>
  <c r="A28" i="187" l="1"/>
  <c r="B29" i="187"/>
  <c r="A29" i="187" l="1"/>
  <c r="B30" i="187"/>
  <c r="A30" i="187" l="1"/>
  <c r="B31" i="187"/>
  <c r="A31" i="187" l="1"/>
  <c r="B32" i="187"/>
  <c r="A32" i="187" l="1"/>
  <c r="B33" i="187"/>
  <c r="A33" i="187" l="1"/>
  <c r="B34" i="187"/>
  <c r="A34" i="187" l="1"/>
  <c r="B35" i="187"/>
  <c r="A35" i="187" l="1"/>
  <c r="B36" i="187"/>
  <c r="A36" i="187" l="1"/>
  <c r="B37" i="187"/>
  <c r="A37" i="187" l="1"/>
  <c r="B38" i="187"/>
  <c r="B39" i="187" l="1"/>
  <c r="A38" i="187"/>
  <c r="A39" i="187" l="1"/>
  <c r="B40" i="187"/>
  <c r="A40" i="187" l="1"/>
  <c r="B41" i="187"/>
  <c r="A41" i="187" l="1"/>
  <c r="D1" i="187" l="1"/>
  <c r="F1" i="187"/>
  <c r="B1" i="187"/>
  <c r="T11" i="187"/>
  <c r="T35" i="187"/>
  <c r="T28" i="187"/>
  <c r="R11" i="187"/>
  <c r="T23" i="187"/>
  <c r="C2" i="110" l="1"/>
  <c r="B2" i="110"/>
  <c r="U11" i="187"/>
  <c r="T10" i="187"/>
  <c r="T22" i="187"/>
  <c r="R10" i="187"/>
  <c r="E7" i="144" s="1"/>
  <c r="U35" i="187"/>
  <c r="U28" i="187"/>
  <c r="U23" i="187"/>
  <c r="F7" i="144"/>
  <c r="E8" i="144"/>
  <c r="F8" i="144" s="1"/>
  <c r="B3" i="110" l="1"/>
  <c r="M5" i="110"/>
  <c r="L5" i="110"/>
  <c r="K5" i="110"/>
  <c r="J5" i="110"/>
  <c r="I5" i="110"/>
  <c r="U22" i="187"/>
  <c r="C3" i="110"/>
  <c r="G6" i="3" l="1"/>
  <c r="G2" i="3"/>
  <c r="T37" i="187"/>
  <c r="AB3" i="110"/>
  <c r="AE3" i="110"/>
  <c r="U37" i="187"/>
  <c r="U10" i="187"/>
  <c r="AC3" i="110"/>
  <c r="Z3" i="110"/>
  <c r="AA3" i="110"/>
  <c r="AD3" i="110"/>
  <c r="T39" i="187" l="1"/>
  <c r="Q16" i="13"/>
  <c r="Q15" i="13"/>
  <c r="Q14" i="13"/>
  <c r="Q13" i="13"/>
  <c r="Q12" i="13"/>
  <c r="U39" i="187"/>
  <c r="T41" i="187"/>
  <c r="E7" i="34" s="1"/>
  <c r="U41" i="187"/>
  <c r="F7" i="34"/>
  <c r="E8" i="34"/>
  <c r="F8" i="34" s="1"/>
  <c r="T7" i="187" l="1"/>
  <c r="A6" i="3"/>
  <c r="F6" i="3"/>
  <c r="F2" i="3"/>
  <c r="U7" i="187"/>
  <c r="R3" i="187"/>
  <c r="D5" i="12" l="1"/>
  <c r="F5" i="3"/>
  <c r="E5" i="33" l="1"/>
  <c r="A2" i="13"/>
  <c r="AN5" i="110"/>
  <c r="AN2" i="110" l="1"/>
  <c r="E3" i="34"/>
  <c r="B3" i="34" s="1"/>
  <c r="D3" i="34"/>
  <c r="C3" i="34"/>
  <c r="B1" i="34"/>
  <c r="D4" i="15"/>
  <c r="B11" i="11"/>
  <c r="AP5" i="110"/>
  <c r="AN9" i="110" l="1"/>
  <c r="AR9" i="110" s="1"/>
  <c r="AN10" i="110"/>
  <c r="D5" i="34"/>
  <c r="E5" i="34" s="1"/>
  <c r="D5" i="15"/>
  <c r="E5" i="15" s="1"/>
  <c r="B13" i="11"/>
  <c r="B1" i="15"/>
  <c r="E3" i="15"/>
  <c r="B3" i="15" s="1"/>
  <c r="E7" i="15"/>
  <c r="E1" i="15"/>
  <c r="F7" i="15"/>
  <c r="E8" i="15"/>
  <c r="F8" i="15" s="1"/>
  <c r="E6" i="12" l="1"/>
  <c r="E2" i="12"/>
  <c r="B8" i="11"/>
  <c r="D6" i="12" l="1"/>
  <c r="A6" i="12"/>
  <c r="Y3" i="110"/>
  <c r="K3" i="110"/>
  <c r="R3" i="110"/>
  <c r="X3" i="110"/>
  <c r="O3" i="110"/>
  <c r="V3" i="110"/>
  <c r="E6" i="144"/>
  <c r="N3" i="110"/>
  <c r="G3" i="110"/>
  <c r="W3" i="110"/>
  <c r="J3" i="110"/>
  <c r="H3" i="110"/>
  <c r="L3" i="110"/>
  <c r="E6" i="15"/>
  <c r="I3" i="110"/>
  <c r="AG3" i="110"/>
  <c r="T3" i="110"/>
  <c r="U3" i="110"/>
  <c r="M3" i="110"/>
  <c r="Q3" i="110"/>
  <c r="E6" i="34"/>
  <c r="AH3" i="110"/>
  <c r="S3" i="110"/>
  <c r="P3" i="110"/>
  <c r="AF3" i="110"/>
  <c r="N10" i="13" l="1"/>
  <c r="R2" i="13"/>
  <c r="D2" i="12"/>
  <c r="A2" i="12"/>
  <c r="J2" i="3"/>
  <c r="Q5" i="13"/>
  <c r="Q3" i="13"/>
  <c r="AJ3" i="110"/>
  <c r="R4" i="13"/>
  <c r="B9" i="11"/>
  <c r="U3" i="13"/>
  <c r="F3" i="110"/>
  <c r="AL3" i="110"/>
  <c r="R3" i="13"/>
  <c r="E3" i="110"/>
  <c r="O9" i="187" l="1"/>
  <c r="B10" i="13"/>
  <c r="A2" i="3"/>
  <c r="G1" i="3" s="1"/>
  <c r="J1" i="13"/>
  <c r="G1" i="12"/>
  <c r="M4" i="12" s="1"/>
  <c r="O9" i="13"/>
  <c r="O41" i="13" s="1"/>
  <c r="R5" i="13"/>
  <c r="T2" i="13"/>
  <c r="D7" i="15"/>
  <c r="C7" i="15"/>
  <c r="E10" i="110"/>
  <c r="D10" i="110"/>
  <c r="F10" i="110"/>
  <c r="F9" i="110"/>
  <c r="D9" i="110"/>
  <c r="E9" i="110"/>
  <c r="C7" i="34"/>
  <c r="D7" i="34"/>
  <c r="D7" i="144"/>
  <c r="C7" i="144"/>
  <c r="D3" i="110"/>
  <c r="C1" i="15"/>
  <c r="C1" i="144"/>
  <c r="Q3" i="187"/>
  <c r="D1" i="144"/>
  <c r="D1" i="34"/>
  <c r="Q5" i="187"/>
  <c r="D1" i="15"/>
  <c r="C1" i="34"/>
  <c r="B11" i="13" l="1"/>
  <c r="B12" i="13" s="1"/>
  <c r="T34" i="13"/>
  <c r="T30" i="13"/>
  <c r="T33" i="13"/>
  <c r="T29" i="13"/>
  <c r="T32" i="13"/>
  <c r="T31" i="13"/>
  <c r="T15" i="13"/>
  <c r="T36" i="13"/>
  <c r="T21" i="13"/>
  <c r="T13" i="13"/>
  <c r="T16" i="13"/>
  <c r="T20" i="13"/>
  <c r="T12" i="13"/>
  <c r="T24" i="13"/>
  <c r="T27" i="13"/>
  <c r="T19" i="13"/>
  <c r="T17" i="13"/>
  <c r="T26" i="13"/>
  <c r="T18" i="13"/>
  <c r="T25" i="13"/>
  <c r="T14" i="13"/>
  <c r="A10" i="13"/>
  <c r="U33" i="13"/>
  <c r="U31" i="13"/>
  <c r="U34" i="13"/>
  <c r="U29" i="13"/>
  <c r="U32" i="13"/>
  <c r="U30" i="13"/>
  <c r="A11" i="13" l="1"/>
  <c r="A12" i="13"/>
  <c r="B13" i="13"/>
  <c r="A13" i="13" l="1"/>
  <c r="B14" i="13"/>
  <c r="S5" i="13"/>
  <c r="T5" i="13"/>
  <c r="I1" i="13"/>
  <c r="F1" i="3"/>
  <c r="M4" i="3" s="1"/>
  <c r="K1" i="13"/>
  <c r="U26" i="13"/>
  <c r="U18" i="13"/>
  <c r="U36" i="13"/>
  <c r="U15" i="13"/>
  <c r="U12" i="13"/>
  <c r="U19" i="13"/>
  <c r="U20" i="13"/>
  <c r="U13" i="13"/>
  <c r="U16" i="13"/>
  <c r="U17" i="13"/>
  <c r="U24" i="13"/>
  <c r="U21" i="13"/>
  <c r="U25" i="13"/>
  <c r="U27" i="13"/>
  <c r="U14" i="13"/>
  <c r="B15" i="13" l="1"/>
  <c r="A14" i="13"/>
  <c r="B16" i="13" l="1"/>
  <c r="A15" i="13"/>
  <c r="A16" i="13" l="1"/>
  <c r="B17" i="13"/>
  <c r="AN3" i="110" l="1"/>
  <c r="B18" i="13"/>
  <c r="A17" i="13"/>
  <c r="B19" i="13" l="1"/>
  <c r="A18" i="13"/>
  <c r="B20" i="13" l="1"/>
  <c r="A19" i="13"/>
  <c r="A20" i="13" l="1"/>
  <c r="B21" i="13"/>
  <c r="A21" i="13" l="1"/>
  <c r="B22" i="13"/>
  <c r="B23" i="13" l="1"/>
  <c r="A22" i="13"/>
  <c r="B24" i="13" l="1"/>
  <c r="A23" i="13"/>
  <c r="A24" i="13" l="1"/>
  <c r="B25" i="13"/>
  <c r="A25" i="13" l="1"/>
  <c r="B26" i="13"/>
  <c r="B27" i="13" l="1"/>
  <c r="A26" i="13"/>
  <c r="B28" i="13" l="1"/>
  <c r="A27" i="13"/>
  <c r="B29" i="13" l="1"/>
  <c r="A29" i="13" s="1"/>
  <c r="A28" i="13"/>
  <c r="B30" i="13" l="1"/>
  <c r="A30" i="13" s="1"/>
  <c r="B31" i="13" l="1"/>
  <c r="B32" i="13" s="1"/>
  <c r="A31" i="13" l="1"/>
  <c r="B33" i="13"/>
  <c r="A32" i="13"/>
  <c r="A33" i="13" l="1"/>
  <c r="B34" i="13"/>
  <c r="A34" i="13" l="1"/>
  <c r="B35" i="13"/>
  <c r="B36" i="13" l="1"/>
  <c r="A35" i="13"/>
  <c r="B37" i="13" l="1"/>
  <c r="A36" i="13"/>
  <c r="B38" i="13" l="1"/>
  <c r="A37" i="13"/>
  <c r="C1" i="13"/>
  <c r="C3" i="15"/>
  <c r="D3" i="15"/>
  <c r="A38" i="13" l="1"/>
  <c r="B39" i="13"/>
  <c r="R7" i="13"/>
  <c r="B40" i="13" l="1"/>
  <c r="A39" i="13"/>
  <c r="B41" i="13" l="1"/>
  <c r="A40" i="13"/>
  <c r="A41" i="13" l="1"/>
  <c r="T11" i="13"/>
  <c r="B1" i="13" l="1"/>
  <c r="D1" i="13"/>
  <c r="F1" i="13"/>
  <c r="R11" i="13"/>
  <c r="T28" i="13"/>
  <c r="T23" i="13"/>
  <c r="T35" i="13"/>
  <c r="AP3" i="110"/>
  <c r="U11" i="13"/>
  <c r="T10" i="13"/>
  <c r="AR3" i="110" l="1"/>
  <c r="U23" i="13"/>
  <c r="U10" i="13"/>
  <c r="U28" i="13"/>
  <c r="R10" i="13"/>
  <c r="U35" i="13"/>
  <c r="T22" i="13"/>
  <c r="T37" i="13"/>
  <c r="U22" i="13"/>
  <c r="T39" i="13" l="1"/>
  <c r="U37" i="13"/>
  <c r="U39" i="13"/>
  <c r="T41" i="13"/>
  <c r="U41" i="13"/>
  <c r="T7" i="13" l="1"/>
  <c r="U7" i="13"/>
</calcChain>
</file>

<file path=xl/comments1.xml><?xml version="1.0" encoding="utf-8"?>
<comments xmlns="http://schemas.openxmlformats.org/spreadsheetml/2006/main">
  <authors>
    <author>MATHELOT Frederic (EACEA-EXT)</author>
  </authors>
  <commentList>
    <comment ref="AR3" authorId="0" shapeId="0">
      <text>
        <r>
          <rPr>
            <b/>
            <sz val="9"/>
            <color indexed="81"/>
            <rFont val="Tahoma"/>
            <family val="2"/>
          </rPr>
          <t xml:space="preserve">FOR EACH ROW:
</t>
        </r>
        <r>
          <rPr>
            <sz val="9"/>
            <color indexed="81"/>
            <rFont val="Tahoma"/>
            <family val="2"/>
          </rPr>
          <t xml:space="preserve">Requested EU Contribution
must be =&gt; 0 and 
must be &lt;= Max EU contribution
The TOTAL cannot be = to 0
</t>
        </r>
      </text>
    </comment>
    <comment ref="AR9" authorId="0" shapeId="0">
      <text>
        <r>
          <rPr>
            <b/>
            <sz val="9"/>
            <color indexed="81"/>
            <rFont val="Tahoma"/>
            <family val="2"/>
          </rPr>
          <t xml:space="preserve">FOR EACH ROW:
</t>
        </r>
        <r>
          <rPr>
            <sz val="9"/>
            <color indexed="81"/>
            <rFont val="Tahoma"/>
            <family val="2"/>
          </rPr>
          <t xml:space="preserve">Requested EU Contribution
must be =&gt; 0 and 
must be &lt;= Max EU contribution
The TOTAL cannot be = to 0
</t>
        </r>
      </text>
    </comment>
    <comment ref="AR10" authorId="0" shapeId="0">
      <text>
        <r>
          <rPr>
            <b/>
            <sz val="9"/>
            <color indexed="81"/>
            <rFont val="Tahoma"/>
            <family val="2"/>
          </rPr>
          <t xml:space="preserve">FOR EACH ROW:
</t>
        </r>
        <r>
          <rPr>
            <sz val="9"/>
            <color indexed="81"/>
            <rFont val="Tahoma"/>
            <family val="2"/>
          </rPr>
          <t xml:space="preserve">Requested EU Contribution
must be =&gt; 0 and 
must be &lt;= Max EU contribution
The TOTAL cannot be = to 0
</t>
        </r>
      </text>
    </comment>
  </commentList>
</comments>
</file>

<file path=xl/comments2.xml><?xml version="1.0" encoding="utf-8"?>
<comments xmlns="http://schemas.openxmlformats.org/spreadsheetml/2006/main">
  <authors>
    <author>MATHELOT Frederic (EACEA-EXT)</author>
  </authors>
  <commentList>
    <comment ref="B3" authorId="0" shapeId="0">
      <text>
        <r>
          <rPr>
            <b/>
            <sz val="9"/>
            <color indexed="81"/>
            <rFont val="Tahoma"/>
            <family val="2"/>
          </rPr>
          <t>MATHELOT Frederic (EACEA-EXT):</t>
        </r>
        <r>
          <rPr>
            <sz val="9"/>
            <color indexed="81"/>
            <rFont val="Tahoma"/>
            <family val="2"/>
          </rPr>
          <t xml:space="preserve">
1st Valid Cell</t>
        </r>
      </text>
    </comment>
    <comment ref="C3" authorId="0" shapeId="0">
      <text>
        <r>
          <rPr>
            <b/>
            <sz val="9"/>
            <color indexed="81"/>
            <rFont val="Tahoma"/>
            <family val="2"/>
          </rPr>
          <t>MATHELOT Frederic (EACEA-EXT):</t>
        </r>
        <r>
          <rPr>
            <sz val="9"/>
            <color indexed="81"/>
            <rFont val="Tahoma"/>
            <family val="2"/>
          </rPr>
          <t xml:space="preserve">
Last Row</t>
        </r>
      </text>
    </comment>
    <comment ref="D3" authorId="0" shapeId="0">
      <text>
        <r>
          <rPr>
            <b/>
            <sz val="9"/>
            <color indexed="81"/>
            <rFont val="Tahoma"/>
            <family val="2"/>
          </rPr>
          <t>MATHELOT Frederic (EACEA-EXT):</t>
        </r>
        <r>
          <rPr>
            <sz val="9"/>
            <color indexed="81"/>
            <rFont val="Tahoma"/>
            <family val="2"/>
          </rPr>
          <t xml:space="preserve">
Last Col</t>
        </r>
      </text>
    </comment>
    <comment ref="E3" authorId="0" shapeId="0">
      <text>
        <r>
          <rPr>
            <b/>
            <sz val="9"/>
            <color indexed="81"/>
            <rFont val="Tahoma"/>
            <family val="2"/>
          </rPr>
          <t>MATHELOT Frederic (EACEA-EXT):</t>
        </r>
        <r>
          <rPr>
            <sz val="9"/>
            <color indexed="81"/>
            <rFont val="Tahoma"/>
            <family val="2"/>
          </rPr>
          <t xml:space="preserve">
First Valid Row</t>
        </r>
      </text>
    </comment>
    <comment ref="D5" authorId="0" shapeId="0">
      <text>
        <r>
          <rPr>
            <b/>
            <sz val="9"/>
            <color indexed="81"/>
            <rFont val="Tahoma"/>
            <family val="2"/>
          </rPr>
          <t xml:space="preserve">Please, fill in column Requested EU Contribution in sheet Proposal Budget.
Thank you.
</t>
        </r>
        <r>
          <rPr>
            <sz val="9"/>
            <color indexed="81"/>
            <rFont val="Tahoma"/>
            <family val="2"/>
          </rPr>
          <t xml:space="preserve">If the cell is RED then this amount is wrong.
Please check in sheet Proposal Budget
</t>
        </r>
      </text>
    </comment>
  </commentList>
</comments>
</file>

<file path=xl/comments3.xml><?xml version="1.0" encoding="utf-8"?>
<comments xmlns="http://schemas.openxmlformats.org/spreadsheetml/2006/main">
  <authors>
    <author>MATHELOT Frederic (EACEA-EXT)</author>
  </authors>
  <commentList>
    <comment ref="B3" authorId="0" shapeId="0">
      <text>
        <r>
          <rPr>
            <b/>
            <sz val="9"/>
            <color indexed="81"/>
            <rFont val="Tahoma"/>
            <family val="2"/>
          </rPr>
          <t>MATHELOT Frederic (EACEA-EXT):</t>
        </r>
        <r>
          <rPr>
            <sz val="9"/>
            <color indexed="81"/>
            <rFont val="Tahoma"/>
            <family val="2"/>
          </rPr>
          <t xml:space="preserve">
1st Valid Cell</t>
        </r>
      </text>
    </comment>
    <comment ref="C3" authorId="0" shapeId="0">
      <text>
        <r>
          <rPr>
            <b/>
            <sz val="9"/>
            <color indexed="81"/>
            <rFont val="Tahoma"/>
            <family val="2"/>
          </rPr>
          <t>MATHELOT Frederic (EACEA-EXT):</t>
        </r>
        <r>
          <rPr>
            <sz val="9"/>
            <color indexed="81"/>
            <rFont val="Tahoma"/>
            <family val="2"/>
          </rPr>
          <t xml:space="preserve">
Last Row</t>
        </r>
      </text>
    </comment>
    <comment ref="D3" authorId="0" shapeId="0">
      <text>
        <r>
          <rPr>
            <b/>
            <sz val="9"/>
            <color indexed="81"/>
            <rFont val="Tahoma"/>
            <family val="2"/>
          </rPr>
          <t>MATHELOT Frederic (EACEA-EXT):</t>
        </r>
        <r>
          <rPr>
            <sz val="9"/>
            <color indexed="81"/>
            <rFont val="Tahoma"/>
            <family val="2"/>
          </rPr>
          <t xml:space="preserve">
Last Col</t>
        </r>
      </text>
    </comment>
    <comment ref="E3" authorId="0" shapeId="0">
      <text>
        <r>
          <rPr>
            <b/>
            <sz val="9"/>
            <color indexed="81"/>
            <rFont val="Tahoma"/>
            <family val="2"/>
          </rPr>
          <t>MATHELOT Frederic (EACEA-EXT):</t>
        </r>
        <r>
          <rPr>
            <sz val="9"/>
            <color indexed="81"/>
            <rFont val="Tahoma"/>
            <family val="2"/>
          </rPr>
          <t xml:space="preserve">
First Valid Row</t>
        </r>
      </text>
    </comment>
  </commentList>
</comments>
</file>

<file path=xl/comments4.xml><?xml version="1.0" encoding="utf-8"?>
<comments xmlns="http://schemas.openxmlformats.org/spreadsheetml/2006/main">
  <authors>
    <author>MATHELOT Frederic (EACEA-EXT)</author>
  </authors>
  <commentList>
    <comment ref="B3" authorId="0" shapeId="0">
      <text>
        <r>
          <rPr>
            <b/>
            <sz val="9"/>
            <color indexed="81"/>
            <rFont val="Tahoma"/>
            <family val="2"/>
          </rPr>
          <t>MATHELOT Frederic (EACEA-EXT):</t>
        </r>
        <r>
          <rPr>
            <sz val="9"/>
            <color indexed="81"/>
            <rFont val="Tahoma"/>
            <family val="2"/>
          </rPr>
          <t xml:space="preserve">
1st Valid Cell</t>
        </r>
      </text>
    </comment>
    <comment ref="C3" authorId="0" shapeId="0">
      <text>
        <r>
          <rPr>
            <b/>
            <sz val="9"/>
            <color indexed="81"/>
            <rFont val="Tahoma"/>
            <family val="2"/>
          </rPr>
          <t>MATHELOT Frederic (EACEA-EXT):</t>
        </r>
        <r>
          <rPr>
            <sz val="9"/>
            <color indexed="81"/>
            <rFont val="Tahoma"/>
            <family val="2"/>
          </rPr>
          <t xml:space="preserve">
Last Row</t>
        </r>
      </text>
    </comment>
    <comment ref="D3" authorId="0" shapeId="0">
      <text>
        <r>
          <rPr>
            <b/>
            <sz val="9"/>
            <color indexed="81"/>
            <rFont val="Tahoma"/>
            <family val="2"/>
          </rPr>
          <t>MATHELOT Frederic (EACEA-EXT):</t>
        </r>
        <r>
          <rPr>
            <sz val="9"/>
            <color indexed="81"/>
            <rFont val="Tahoma"/>
            <family val="2"/>
          </rPr>
          <t xml:space="preserve">
Last Col</t>
        </r>
      </text>
    </comment>
    <comment ref="E3" authorId="0" shapeId="0">
      <text>
        <r>
          <rPr>
            <b/>
            <sz val="9"/>
            <color indexed="81"/>
            <rFont val="Tahoma"/>
            <family val="2"/>
          </rPr>
          <t>MATHELOT Frederic (EACEA-EXT):</t>
        </r>
        <r>
          <rPr>
            <sz val="9"/>
            <color indexed="81"/>
            <rFont val="Tahoma"/>
            <family val="2"/>
          </rPr>
          <t xml:space="preserve">
First Valid Row</t>
        </r>
      </text>
    </comment>
  </commentList>
</comments>
</file>

<file path=xl/comments5.xml><?xml version="1.0" encoding="utf-8"?>
<comments xmlns="http://schemas.openxmlformats.org/spreadsheetml/2006/main">
  <authors>
    <author>VAN MILEGHEM Theo (RTD)</author>
  </authors>
  <commentList>
    <comment ref="G3" authorId="0" shapeId="0">
      <text>
        <r>
          <rPr>
            <b/>
            <sz val="9"/>
            <color indexed="81"/>
            <rFont val="Tahoma"/>
            <family val="2"/>
          </rPr>
          <t>DG RTD :</t>
        </r>
        <r>
          <rPr>
            <sz val="9"/>
            <color indexed="81"/>
            <rFont val="Tahoma"/>
            <family val="2"/>
          </rPr>
          <t xml:space="preserve">
- If you have the equipment already :
real DATE of purchase.
- If you plan to buy it give the DATE when you will buy it</t>
        </r>
      </text>
    </comment>
  </commentList>
</comments>
</file>

<file path=xl/comments6.xml><?xml version="1.0" encoding="utf-8"?>
<comments xmlns="http://schemas.openxmlformats.org/spreadsheetml/2006/main">
  <authors>
    <author>MATHELOT Frederic (EACEA-EXT)</author>
  </authors>
  <commentList>
    <comment ref="B11" authorId="0" shapeId="0">
      <text>
        <r>
          <rPr>
            <b/>
            <sz val="9"/>
            <color indexed="81"/>
            <rFont val="Tahoma"/>
            <family val="2"/>
          </rPr>
          <t>MATHELOT Frederic (EACEA-EXT):</t>
        </r>
        <r>
          <rPr>
            <sz val="9"/>
            <color indexed="81"/>
            <rFont val="Tahoma"/>
            <family val="2"/>
          </rPr>
          <t xml:space="preserve">
=INDIRECT("EGR!" &amp; ADDRESS(EGR!C3;EGR!D3);TRUE)</t>
        </r>
      </text>
    </comment>
  </commentList>
</comments>
</file>

<file path=xl/sharedStrings.xml><?xml version="1.0" encoding="utf-8"?>
<sst xmlns="http://schemas.openxmlformats.org/spreadsheetml/2006/main" count="1183" uniqueCount="728">
  <si>
    <t>The only currency used in this worksheet is EURO.</t>
  </si>
  <si>
    <r>
      <t xml:space="preserve">You have to complete a ‘BEx’ sheet per Beneficiary. This sheet includes separate sections for the various costs categories for each WP of the project.
Complete only the </t>
    </r>
    <r>
      <rPr>
        <b/>
        <sz val="11"/>
        <color theme="1"/>
        <rFont val="Calibri"/>
        <family val="2"/>
        <scheme val="minor"/>
      </rPr>
      <t>number of units</t>
    </r>
    <r>
      <rPr>
        <sz val="11"/>
        <color theme="1"/>
        <rFont val="Calibri"/>
        <family val="2"/>
        <scheme val="minor"/>
      </rPr>
      <t xml:space="preserve"> and the </t>
    </r>
    <r>
      <rPr>
        <b/>
        <sz val="11"/>
        <color theme="1"/>
        <rFont val="Calibri"/>
        <family val="2"/>
        <scheme val="minor"/>
      </rPr>
      <t>cost per unit</t>
    </r>
    <r>
      <rPr>
        <sz val="11"/>
        <color theme="1"/>
        <rFont val="Calibri"/>
        <family val="2"/>
        <scheme val="minor"/>
      </rPr>
      <t xml:space="preserve"> for each cost category. The total cost per cost category will be automatically calculated.
If the Beneficiary does not contribute to a specific WP or cost category, then leave it blank.</t>
    </r>
  </si>
  <si>
    <r>
      <rPr>
        <b/>
        <sz val="11"/>
        <color theme="1"/>
        <rFont val="Calibri"/>
        <family val="2"/>
        <scheme val="minor"/>
      </rPr>
      <t>Indirect costs</t>
    </r>
    <r>
      <rPr>
        <sz val="11"/>
        <color theme="1"/>
        <rFont val="Calibri"/>
        <family val="2"/>
        <scheme val="minor"/>
      </rPr>
      <t xml:space="preserve"> will be calculated automatically in each BEx sheet.</t>
    </r>
  </si>
  <si>
    <t>If you have any comment, you can use the ‘Any comments’ sheet.</t>
  </si>
  <si>
    <r>
      <t xml:space="preserve">The format of this Excel workbook is </t>
    </r>
    <r>
      <rPr>
        <b/>
        <sz val="11"/>
        <color theme="1"/>
        <rFont val="Calibri"/>
        <family val="2"/>
        <scheme val="minor"/>
      </rPr>
      <t>.xlsm</t>
    </r>
    <r>
      <rPr>
        <sz val="11"/>
        <color theme="1"/>
        <rFont val="Calibri"/>
        <family val="2"/>
        <scheme val="minor"/>
      </rPr>
      <t xml:space="preserve"> because it uses macros to generate automatically some data. </t>
    </r>
    <r>
      <rPr>
        <b/>
        <sz val="11"/>
        <color theme="1"/>
        <rFont val="Calibri"/>
        <family val="2"/>
        <scheme val="minor"/>
      </rPr>
      <t>Always save it as .xlsm.</t>
    </r>
    <r>
      <rPr>
        <sz val="11"/>
        <color theme="1"/>
        <rFont val="Calibri"/>
        <family val="2"/>
        <scheme val="minor"/>
      </rPr>
      <t xml:space="preserve">
However, this format cannot be uploaded to the submission system for security reasons.
So please also </t>
    </r>
    <r>
      <rPr>
        <b/>
        <sz val="11"/>
        <color theme="1"/>
        <rFont val="Calibri"/>
        <family val="2"/>
        <scheme val="minor"/>
      </rPr>
      <t>save a copy</t>
    </r>
    <r>
      <rPr>
        <sz val="11"/>
        <color theme="1"/>
        <rFont val="Calibri"/>
        <family val="2"/>
        <scheme val="minor"/>
      </rPr>
      <t xml:space="preserve"> as an </t>
    </r>
    <r>
      <rPr>
        <b/>
        <sz val="11"/>
        <color theme="1"/>
        <rFont val="Calibri"/>
        <family val="2"/>
        <scheme val="minor"/>
      </rPr>
      <t>.xlsx</t>
    </r>
    <r>
      <rPr>
        <sz val="11"/>
        <color theme="1"/>
        <rFont val="Calibri"/>
        <family val="2"/>
        <scheme val="minor"/>
      </rPr>
      <t xml:space="preserve"> or </t>
    </r>
    <r>
      <rPr>
        <b/>
        <sz val="11"/>
        <color theme="1"/>
        <rFont val="Calibri"/>
        <family val="2"/>
        <scheme val="minor"/>
      </rPr>
      <t>.xls</t>
    </r>
    <r>
      <rPr>
        <sz val="11"/>
        <color theme="1"/>
        <rFont val="Calibri"/>
        <family val="2"/>
        <scheme val="minor"/>
      </rPr>
      <t xml:space="preserve"> document (and not as .xlsm) and upload it to the proposal submission tool, at Step 5 of the submission process. </t>
    </r>
    <r>
      <rPr>
        <b/>
        <sz val="11"/>
        <color theme="1"/>
        <rFont val="Calibri"/>
        <family val="2"/>
        <scheme val="minor"/>
      </rPr>
      <t>Always keep a copy of the original .xlsm file.</t>
    </r>
    <r>
      <rPr>
        <sz val="11"/>
        <color theme="1"/>
        <rFont val="Calibri"/>
        <family val="2"/>
        <scheme val="minor"/>
      </rPr>
      <t xml:space="preserve">
To save the workbook as .xlsx document, in Excel click on “</t>
    </r>
    <r>
      <rPr>
        <b/>
        <sz val="11"/>
        <color theme="1"/>
        <rFont val="Calibri"/>
        <family val="2"/>
        <scheme val="minor"/>
      </rPr>
      <t>File</t>
    </r>
    <r>
      <rPr>
        <sz val="11"/>
        <color theme="1"/>
        <rFont val="Calibri"/>
        <family val="2"/>
        <scheme val="minor"/>
      </rPr>
      <t>” and then “</t>
    </r>
    <r>
      <rPr>
        <b/>
        <sz val="11"/>
        <color theme="1"/>
        <rFont val="Calibri"/>
        <family val="2"/>
        <scheme val="minor"/>
      </rPr>
      <t>Save as</t>
    </r>
    <r>
      <rPr>
        <sz val="11"/>
        <color theme="1"/>
        <rFont val="Calibri"/>
        <family val="2"/>
        <scheme val="minor"/>
      </rPr>
      <t>”; in the “Save as” dialog box, choose “.xlsx” or “.xls” from the “</t>
    </r>
    <r>
      <rPr>
        <b/>
        <sz val="11"/>
        <color theme="1"/>
        <rFont val="Calibri"/>
        <family val="2"/>
        <scheme val="minor"/>
      </rPr>
      <t>Save as type</t>
    </r>
    <r>
      <rPr>
        <sz val="11"/>
        <color theme="1"/>
        <rFont val="Calibri"/>
        <family val="2"/>
        <scheme val="minor"/>
      </rPr>
      <t>” dropdown list.</t>
    </r>
  </si>
  <si>
    <t>A. DIRECT PERSONNEL COSTS</t>
  </si>
  <si>
    <t xml:space="preserve">A.2 Natural persons under direct contract </t>
  </si>
  <si>
    <t>A.3 Seconded persons</t>
  </si>
  <si>
    <t xml:space="preserve">A.5 Volunteers </t>
  </si>
  <si>
    <t>B. Subcontracting costs</t>
  </si>
  <si>
    <t>C. Purchase costs</t>
  </si>
  <si>
    <t>Travel</t>
  </si>
  <si>
    <t>Accommodation</t>
  </si>
  <si>
    <t>Subsistence</t>
  </si>
  <si>
    <t>C.3 Other goods, works and services</t>
  </si>
  <si>
    <t>D. Other cost categories</t>
  </si>
  <si>
    <t>D.1 Financial support to third parties</t>
  </si>
  <si>
    <t>TOTAL DIRECT COSTS INCLUDING SUBCONTRACTING (A+B+C+D)</t>
  </si>
  <si>
    <t>E. Indirect costs 7% (rounded to zero decimals)</t>
  </si>
  <si>
    <t>Acronym</t>
  </si>
  <si>
    <t>Country</t>
  </si>
  <si>
    <t>BE</t>
  </si>
  <si>
    <t>A</t>
  </si>
  <si>
    <t>Afghanistan</t>
  </si>
  <si>
    <t>AF</t>
  </si>
  <si>
    <t>Aland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</si>
  <si>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</si>
  <si>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</si>
  <si>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</si>
  <si>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</si>
  <si>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</si>
  <si>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</si>
  <si>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</si>
  <si>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</si>
  <si>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</si>
  <si>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</si>
  <si>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</si>
  <si>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</si>
  <si>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</si>
  <si>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</si>
  <si>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</si>
  <si>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</si>
  <si>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</si>
  <si>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</si>
  <si>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</si>
  <si>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</si>
  <si>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</si>
  <si>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</si>
  <si>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</si>
  <si>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</si>
  <si>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</si>
  <si>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</si>
  <si>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</si>
  <si>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</si>
  <si>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</si>
  <si>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t>
  </si>
  <si>
    <t>Bahamas</t>
  </si>
  <si>
    <t>BS</t>
  </si>
  <si>
    <t>Bahrain</t>
  </si>
  <si>
    <t>BH</t>
  </si>
  <si>
    <t>Bangladesh</t>
  </si>
  <si>
    <t>BD</t>
  </si>
  <si>
    <t>Barbados</t>
  </si>
  <si>
    <t>BB</t>
  </si>
  <si>
    <t>Belarus</t>
  </si>
  <si>
    <t>BY</t>
  </si>
  <si>
    <t>Belgium</t>
  </si>
  <si>
    <t>Belize</t>
  </si>
  <si>
    <t>BZ</t>
  </si>
  <si>
    <t>Benin</t>
  </si>
  <si>
    <t>BJ</t>
  </si>
  <si>
    <t>Bermuda</t>
  </si>
  <si>
    <t>BM</t>
  </si>
  <si>
    <t>Bhutan</t>
  </si>
  <si>
    <t>BT</t>
  </si>
  <si>
    <t>Bolivia</t>
  </si>
  <si>
    <t>BO</t>
  </si>
  <si>
    <t>Bosnia and Herzegovina</t>
  </si>
  <si>
    <t>BA</t>
  </si>
  <si>
    <t>Botswana</t>
  </si>
  <si>
    <t>BW</t>
  </si>
  <si>
    <t>Bouvet Island</t>
  </si>
  <si>
    <t>BV</t>
  </si>
  <si>
    <t>Brazil</t>
  </si>
  <si>
    <t>BR</t>
  </si>
  <si>
    <t>British Virgin Islands</t>
  </si>
  <si>
    <t>VG</t>
  </si>
  <si>
    <t>British Indian Ocean Territory</t>
  </si>
  <si>
    <t>IO</t>
  </si>
  <si>
    <t>Brunei Darussalam</t>
  </si>
  <si>
    <t>BN</t>
  </si>
  <si>
    <t>Bulgaria</t>
  </si>
  <si>
    <t>BG</t>
  </si>
  <si>
    <t>Burkina Faso</t>
  </si>
  <si>
    <t>BF</t>
  </si>
  <si>
    <t>Burundi</t>
  </si>
  <si>
    <t>BI</t>
  </si>
  <si>
    <t>C</t>
  </si>
  <si>
    <t>Cambodia</t>
  </si>
  <si>
    <t>KH</t>
  </si>
  <si>
    <t>Cameroon</t>
  </si>
  <si>
    <t>CM</t>
  </si>
  <si>
    <t>Canada</t>
  </si>
  <si>
    <t>CA</t>
  </si>
  <si>
    <t>Cape Verde</t>
  </si>
  <si>
    <t>CV</t>
  </si>
  <si>
    <t xml:space="preserve">Cayman Islands </t>
  </si>
  <si>
    <t>KY</t>
  </si>
  <si>
    <t>Central African Republic</t>
  </si>
  <si>
    <t>CF</t>
  </si>
  <si>
    <t>Chad</t>
  </si>
  <si>
    <t>TD</t>
  </si>
  <si>
    <t>Chile</t>
  </si>
  <si>
    <t>CL</t>
  </si>
  <si>
    <t>China</t>
  </si>
  <si>
    <t>CN</t>
  </si>
  <si>
    <t>Hong Kong, SAR China</t>
  </si>
  <si>
    <t>HK</t>
  </si>
  <si>
    <t>Macao, SAR China</t>
  </si>
  <si>
    <t>MO</t>
  </si>
  <si>
    <t>Christmas Island</t>
  </si>
  <si>
    <t>CX</t>
  </si>
  <si>
    <t>Cocos (Keeling) Islands</t>
  </si>
  <si>
    <t>CC</t>
  </si>
  <si>
    <t>Colombia</t>
  </si>
  <si>
    <t>CO</t>
  </si>
  <si>
    <t>Comoros</t>
  </si>
  <si>
    <t>KM</t>
  </si>
  <si>
    <t>Congo (Brazzaville)</t>
  </si>
  <si>
    <t>CG</t>
  </si>
  <si>
    <t>Congo, (Kinshasa)</t>
  </si>
  <si>
    <t>CD</t>
  </si>
  <si>
    <t xml:space="preserve">Cook Islands </t>
  </si>
  <si>
    <t>CK</t>
  </si>
  <si>
    <t>Costa Rica</t>
  </si>
  <si>
    <t>CR</t>
  </si>
  <si>
    <t>Côte d'Ivoire</t>
  </si>
  <si>
    <t>CI</t>
  </si>
  <si>
    <t>Croatia</t>
  </si>
  <si>
    <t>HR</t>
  </si>
  <si>
    <t>Cuba</t>
  </si>
  <si>
    <t>CU</t>
  </si>
  <si>
    <t>Cyprus</t>
  </si>
  <si>
    <t>CY</t>
  </si>
  <si>
    <t>Czech Republic</t>
  </si>
  <si>
    <t>CZ</t>
  </si>
  <si>
    <t>D</t>
  </si>
  <si>
    <t>Denmark</t>
  </si>
  <si>
    <t>DK</t>
  </si>
  <si>
    <t>Djibouti</t>
  </si>
  <si>
    <t>DJ</t>
  </si>
  <si>
    <t>Dominica</t>
  </si>
  <si>
    <t>DM</t>
  </si>
  <si>
    <t>Dominican Republic</t>
  </si>
  <si>
    <t>DO</t>
  </si>
  <si>
    <t>E</t>
  </si>
  <si>
    <t>Ecuador</t>
  </si>
  <si>
    <t>EC</t>
  </si>
  <si>
    <t>Egypt</t>
  </si>
  <si>
    <t>EG</t>
  </si>
  <si>
    <t>El Salvador</t>
  </si>
  <si>
    <t>SV</t>
  </si>
  <si>
    <t>Equatorial Guinea</t>
  </si>
  <si>
    <t>GQ</t>
  </si>
  <si>
    <t>Eritrea</t>
  </si>
  <si>
    <t>ER</t>
  </si>
  <si>
    <t>Estonia</t>
  </si>
  <si>
    <t>EE</t>
  </si>
  <si>
    <t>Ethiopia</t>
  </si>
  <si>
    <t>ET</t>
  </si>
  <si>
    <t>F</t>
  </si>
  <si>
    <t xml:space="preserve">Falkland Islands (Malvinas) </t>
  </si>
  <si>
    <t>FK</t>
  </si>
  <si>
    <t>Faroe Islands</t>
  </si>
  <si>
    <t>FO</t>
  </si>
  <si>
    <t>Fiji</t>
  </si>
  <si>
    <t>FJ</t>
  </si>
  <si>
    <t>Finland</t>
  </si>
  <si>
    <t>FI</t>
  </si>
  <si>
    <t>France</t>
  </si>
  <si>
    <t>FR</t>
  </si>
  <si>
    <t>French Guiana</t>
  </si>
  <si>
    <t>GF</t>
  </si>
  <si>
    <t>French Polynesia</t>
  </si>
  <si>
    <t>PF</t>
  </si>
  <si>
    <t>French Southern Territories</t>
  </si>
  <si>
    <t>TF</t>
  </si>
  <si>
    <t>G</t>
  </si>
  <si>
    <t>Gabon</t>
  </si>
  <si>
    <t>GA</t>
  </si>
  <si>
    <t>Gambia</t>
  </si>
  <si>
    <t>GM</t>
  </si>
  <si>
    <t>Georgia</t>
  </si>
  <si>
    <t>GE</t>
  </si>
  <si>
    <t>Germany</t>
  </si>
  <si>
    <t>DE</t>
  </si>
  <si>
    <t>Ghana</t>
  </si>
  <si>
    <t>GH</t>
  </si>
  <si>
    <t xml:space="preserve">Gibraltar </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</si>
  <si>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</si>
  <si>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</si>
  <si>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</si>
  <si>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</si>
  <si>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</si>
  <si>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</si>
  <si>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</si>
  <si>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</si>
  <si>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</si>
  <si>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</si>
  <si>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</si>
  <si>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</si>
  <si>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</si>
  <si>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</si>
  <si>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</si>
  <si>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</si>
  <si>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</si>
  <si>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</si>
  <si>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</si>
  <si>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</si>
  <si>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</si>
  <si>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t>
  </si>
  <si>
    <t>Haiti</t>
  </si>
  <si>
    <t>HT</t>
  </si>
  <si>
    <t>Heard and Mcdonald Islands</t>
  </si>
  <si>
    <t>HM</t>
  </si>
  <si>
    <t>Holy See (Vatican City State)</t>
  </si>
  <si>
    <t>VA</t>
  </si>
  <si>
    <t>Honduras</t>
  </si>
  <si>
    <t>HN</t>
  </si>
  <si>
    <t>Hungary</t>
  </si>
  <si>
    <t>HU</t>
  </si>
  <si>
    <t>I</t>
  </si>
  <si>
    <t>Iceland</t>
  </si>
  <si>
    <t>IS</t>
  </si>
  <si>
    <t>India</t>
  </si>
  <si>
    <t>IN</t>
  </si>
  <si>
    <t>Indonesia</t>
  </si>
  <si>
    <t>ID</t>
  </si>
  <si>
    <t>Iran, Islamic Republic of</t>
  </si>
  <si>
    <t>IR</t>
  </si>
  <si>
    <t>Iraq</t>
  </si>
  <si>
    <t>IQ</t>
  </si>
  <si>
    <t>Ireland</t>
  </si>
  <si>
    <t>IE</t>
  </si>
  <si>
    <t xml:space="preserve">Isle of Man </t>
  </si>
  <si>
    <t>IM</t>
  </si>
  <si>
    <t>Israel</t>
  </si>
  <si>
    <t>IL</t>
  </si>
  <si>
    <t>Italy</t>
  </si>
  <si>
    <t>IT</t>
  </si>
  <si>
    <t>J</t>
  </si>
  <si>
    <t>Jamaica</t>
  </si>
  <si>
    <t>JM</t>
  </si>
  <si>
    <t>Japan</t>
  </si>
  <si>
    <t>JP</t>
  </si>
  <si>
    <t>Jersey</t>
  </si>
  <si>
    <t>JE</t>
  </si>
  <si>
    <t>Jordan</t>
  </si>
  <si>
    <t>JO</t>
  </si>
  <si>
    <t>K</t>
  </si>
  <si>
    <t>Kazakhstan</t>
  </si>
  <si>
    <t>KZ</t>
  </si>
  <si>
    <t>Kenya</t>
  </si>
  <si>
    <t>KE</t>
  </si>
  <si>
    <t>Kiribati</t>
  </si>
  <si>
    <t>KI</t>
  </si>
  <si>
    <t>Korea (North)</t>
  </si>
  <si>
    <t>KP</t>
  </si>
  <si>
    <t>Korea (South)</t>
  </si>
  <si>
    <t>KR</t>
  </si>
  <si>
    <t>Kuwait</t>
  </si>
  <si>
    <t>KW</t>
  </si>
  <si>
    <t>Kyrgyzstan</t>
  </si>
  <si>
    <t>KG</t>
  </si>
  <si>
    <t>L</t>
  </si>
  <si>
    <t>Lao PDR</t>
  </si>
  <si>
    <t>LA</t>
  </si>
  <si>
    <t>Latvia</t>
  </si>
  <si>
    <t>LV</t>
  </si>
  <si>
    <t>Lebanon</t>
  </si>
  <si>
    <t>LB</t>
  </si>
  <si>
    <t>Lesotho</t>
  </si>
  <si>
    <t>LS</t>
  </si>
  <si>
    <t>Liberia</t>
  </si>
  <si>
    <t>LR</t>
  </si>
  <si>
    <t>Libya</t>
  </si>
  <si>
    <t>LY</t>
  </si>
  <si>
    <t>Liechtenstein</t>
  </si>
  <si>
    <t>LI</t>
  </si>
  <si>
    <t>Lithuania</t>
  </si>
  <si>
    <t>LT</t>
  </si>
  <si>
    <t>Luxembourg</t>
  </si>
  <si>
    <t>LU</t>
  </si>
  <si>
    <t>M</t>
  </si>
  <si>
    <t>Macedonia,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</si>
  <si>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</si>
  <si>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</si>
  <si>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</si>
  <si>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</si>
  <si>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</si>
  <si>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</si>
  <si>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</si>
  <si>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</si>
  <si>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</si>
  <si>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</si>
  <si>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</si>
  <si>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</si>
  <si>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</si>
  <si>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</si>
  <si>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</si>
  <si>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</si>
  <si>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</si>
  <si>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</si>
  <si>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</si>
  <si>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</si>
  <si>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</si>
  <si>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</si>
  <si>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</si>
  <si>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</si>
  <si>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</si>
  <si>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</si>
  <si>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</si>
  <si>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t>
  </si>
  <si>
    <t>MD</t>
  </si>
  <si>
    <t>Monaco</t>
  </si>
  <si>
    <t>MC</t>
  </si>
  <si>
    <t>Mongolia</t>
  </si>
  <si>
    <t>MN</t>
  </si>
  <si>
    <t>Montenegro</t>
  </si>
  <si>
    <t>ME</t>
  </si>
  <si>
    <t>Montserrat</t>
  </si>
  <si>
    <t>MS</t>
  </si>
  <si>
    <t>Morocco</t>
  </si>
  <si>
    <t>MA</t>
  </si>
  <si>
    <t>Mozambique</t>
  </si>
  <si>
    <t>MZ</t>
  </si>
  <si>
    <t>Myanmar</t>
  </si>
  <si>
    <t>MM</t>
  </si>
  <si>
    <t>N</t>
  </si>
  <si>
    <t>Namibia</t>
  </si>
  <si>
    <t>NA</t>
  </si>
  <si>
    <t>Nauru</t>
  </si>
  <si>
    <t>NR</t>
  </si>
  <si>
    <t>Nepal</t>
  </si>
  <si>
    <t>NP</t>
  </si>
  <si>
    <t>Netherlands</t>
  </si>
  <si>
    <t>NL</t>
  </si>
  <si>
    <t>Netherlands Antilles</t>
  </si>
  <si>
    <t>AN</t>
  </si>
  <si>
    <t>New Caledonia</t>
  </si>
  <si>
    <t>NC</t>
  </si>
  <si>
    <t>New Zealand</t>
  </si>
  <si>
    <t>NZ</t>
  </si>
  <si>
    <t>Nicaragua</t>
  </si>
  <si>
    <t>NI</t>
  </si>
  <si>
    <t>Niger</t>
  </si>
  <si>
    <t>NE</t>
  </si>
  <si>
    <t>Nigeria</t>
  </si>
  <si>
    <t>NG</t>
  </si>
  <si>
    <t xml:space="preserve">Niue </t>
  </si>
  <si>
    <t>NU</t>
  </si>
  <si>
    <t>Norfolk Island</t>
  </si>
  <si>
    <t>NF</t>
  </si>
  <si>
    <t>Northern Mariana Islands</t>
  </si>
  <si>
    <t>MP</t>
  </si>
  <si>
    <t>Norway</t>
  </si>
  <si>
    <t>NO</t>
  </si>
  <si>
    <t>O</t>
  </si>
  <si>
    <t>Oman</t>
  </si>
  <si>
    <t>OM</t>
  </si>
  <si>
    <t>P</t>
  </si>
  <si>
    <t>Pakistan</t>
  </si>
  <si>
    <t>PK</t>
  </si>
  <si>
    <t>Palau</t>
  </si>
  <si>
    <t>PW</t>
  </si>
  <si>
    <t>Palestinian Territory</t>
  </si>
  <si>
    <t>PS</t>
  </si>
  <si>
    <t>Panama</t>
  </si>
  <si>
    <t>PA</t>
  </si>
  <si>
    <t>Papua New Guinea</t>
  </si>
  <si>
    <t>PG</t>
  </si>
  <si>
    <t>Paraguay</t>
  </si>
  <si>
    <t>PY</t>
  </si>
  <si>
    <t>Peru</t>
  </si>
  <si>
    <t>PE</t>
  </si>
  <si>
    <t>Philippines</t>
  </si>
  <si>
    <t>PH</t>
  </si>
  <si>
    <t>Pitcairn</t>
  </si>
  <si>
    <t>PN</t>
  </si>
  <si>
    <t>Poland</t>
  </si>
  <si>
    <t>PL</t>
  </si>
  <si>
    <t>Portugal</t>
  </si>
  <si>
    <t>PT</t>
  </si>
  <si>
    <t>Puerto Rico</t>
  </si>
  <si>
    <t>PR</t>
  </si>
  <si>
    <t>Q</t>
  </si>
  <si>
    <t>Qatar</t>
  </si>
  <si>
    <t>QA</t>
  </si>
  <si>
    <t>R</t>
  </si>
  <si>
    <t>Réunion</t>
  </si>
  <si>
    <t>RE</t>
  </si>
  <si>
    <t>Romania</t>
  </si>
  <si>
    <t>RO</t>
  </si>
  <si>
    <t>Russian Federation</t>
  </si>
  <si>
    <t>RU</t>
  </si>
  <si>
    <t>Rwanda</t>
  </si>
  <si>
    <t>RW</t>
  </si>
  <si>
    <t>S</t>
  </si>
  <si>
    <t>Saint-Barthélemy</t>
  </si>
  <si>
    <t>BL</t>
  </si>
  <si>
    <t>Saint Helena</t>
  </si>
  <si>
    <t>SH</t>
  </si>
  <si>
    <t>Saint Kitts and Nevis</t>
  </si>
  <si>
    <t>KN</t>
  </si>
  <si>
    <t>Saint Lucia</t>
  </si>
  <si>
    <t>LC</t>
  </si>
  <si>
    <t>Saint-Martin (French part)</t>
  </si>
  <si>
    <t>MF</t>
  </si>
  <si>
    <t xml:space="preserve">Saint Pierre and Miquelon </t>
  </si>
  <si>
    <t>PM</t>
  </si>
  <si>
    <t>Saint Vincent and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</si>
  <si>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</si>
  <si>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</si>
  <si>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</si>
  <si>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</si>
  <si>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</si>
  <si>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</si>
  <si>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</si>
  <si>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</si>
  <si>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</si>
  <si>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</si>
  <si>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</si>
  <si>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</si>
  <si>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</si>
  <si>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</si>
  <si>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</si>
  <si>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</si>
  <si>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</si>
  <si>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</si>
  <si>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</si>
  <si>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</si>
  <si>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</si>
  <si>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</si>
  <si>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</si>
  <si>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</si>
  <si>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</si>
  <si>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</si>
  <si>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</si>
  <si>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</si>
  <si>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</si>
  <si>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</si>
  <si>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</si>
  <si>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</si>
  <si>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</si>
  <si>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</si>
  <si>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</si>
  <si>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</si>
  <si>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</si>
  <si>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t>
  </si>
  <si>
    <t>SD</t>
  </si>
  <si>
    <t>Suriname</t>
  </si>
  <si>
    <t>SR</t>
  </si>
  <si>
    <t xml:space="preserve">Svalbard and Jan Mayen Islands </t>
  </si>
  <si>
    <t>SJ</t>
  </si>
  <si>
    <t>Swaziland</t>
  </si>
  <si>
    <t>SZ</t>
  </si>
  <si>
    <t>Sweden</t>
  </si>
  <si>
    <t>SE</t>
  </si>
  <si>
    <t>Switzerland</t>
  </si>
  <si>
    <t>CH</t>
  </si>
  <si>
    <t>Syrian Arab Republic (Syria)</t>
  </si>
  <si>
    <t>SY</t>
  </si>
  <si>
    <t>T</t>
  </si>
  <si>
    <t>Taiwan, Republic of China</t>
  </si>
  <si>
    <t>TW</t>
  </si>
  <si>
    <t>Tajikistan</t>
  </si>
  <si>
    <t>TJ</t>
  </si>
  <si>
    <t>Tanzania, United Republic of</t>
  </si>
  <si>
    <t>TZ</t>
  </si>
  <si>
    <t>Thailand</t>
  </si>
  <si>
    <t>TH</t>
  </si>
  <si>
    <t>Timor-Leste</t>
  </si>
  <si>
    <t>TL</t>
  </si>
  <si>
    <t>Togo</t>
  </si>
  <si>
    <t>TG</t>
  </si>
  <si>
    <t xml:space="preserve">Tokelau </t>
  </si>
  <si>
    <t>TK</t>
  </si>
  <si>
    <t>Tonga</t>
  </si>
  <si>
    <t>TO</t>
  </si>
  <si>
    <t>Trinidad and Tobago</t>
  </si>
  <si>
    <t>TT</t>
  </si>
  <si>
    <t>Tunisia</t>
  </si>
  <si>
    <t>TN</t>
  </si>
  <si>
    <t>Turkey</t>
  </si>
  <si>
    <t>TR</t>
  </si>
  <si>
    <t>Turkmenistan</t>
  </si>
  <si>
    <t>TM</t>
  </si>
  <si>
    <t xml:space="preserve">Turks and Caicos Islands </t>
  </si>
  <si>
    <t>TC</t>
  </si>
  <si>
    <t>Tuvalu</t>
  </si>
  <si>
    <t>TV</t>
  </si>
  <si>
    <t>U</t>
  </si>
  <si>
    <t>Uganda</t>
  </si>
  <si>
    <t>UG</t>
  </si>
  <si>
    <t>Ukraine</t>
  </si>
  <si>
    <t>UA</t>
  </si>
  <si>
    <t>United Arab Emirates</t>
  </si>
  <si>
    <t>AE</t>
  </si>
  <si>
    <t>United Kingdom</t>
  </si>
  <si>
    <t>GB</t>
  </si>
  <si>
    <t>United States of America</t>
  </si>
  <si>
    <t>US</t>
  </si>
  <si>
    <t>US Minor Outlying Islands</t>
  </si>
  <si>
    <t>UM</t>
  </si>
  <si>
    <t>Uruguay</t>
  </si>
  <si>
    <t>UY</t>
  </si>
  <si>
    <t>Uzbekistan</t>
  </si>
  <si>
    <t>UZ</t>
  </si>
  <si>
    <t>V</t>
  </si>
  <si>
    <t>Vanuatu</t>
  </si>
  <si>
    <t>VU</t>
  </si>
  <si>
    <t>Venezuela (Bolivarian Republic)</t>
  </si>
  <si>
    <t>VE</t>
  </si>
  <si>
    <t>Viet Nam</t>
  </si>
  <si>
    <t>VN</t>
  </si>
  <si>
    <t>Virgin Islands, US</t>
  </si>
  <si>
    <t>VI</t>
  </si>
  <si>
    <t>W</t>
  </si>
  <si>
    <t xml:space="preserve">Wallis and Futuna Islands </t>
  </si>
  <si>
    <t>WF</t>
  </si>
  <si>
    <t>Western Sahara</t>
  </si>
  <si>
    <t>EH</t>
  </si>
  <si>
    <t>Yemen</t>
  </si>
  <si>
    <t>YE</t>
  </si>
  <si>
    <t>Zambia</t>
  </si>
  <si>
    <t>ZM</t>
  </si>
  <si>
    <t>Zimbabwe</t>
  </si>
  <si>
    <t>ZW</t>
  </si>
  <si>
    <t>ISO Code</t>
  </si>
  <si>
    <t>Y</t>
  </si>
  <si>
    <t>Z</t>
  </si>
  <si>
    <t>%</t>
  </si>
  <si>
    <t>WP Nbr</t>
  </si>
  <si>
    <t>Name</t>
  </si>
  <si>
    <t>Value</t>
  </si>
  <si>
    <t>CurrentFileName</t>
  </si>
  <si>
    <t>Actions (double-click to activate)</t>
  </si>
  <si>
    <t>BE/TP name</t>
  </si>
  <si>
    <t>XXXXXXXXXXXXXXXXXXXXXXXXXXXXXXXXXXXXXXXX</t>
  </si>
  <si>
    <t>XXXXXXXXXXXXXXX</t>
  </si>
  <si>
    <t>XXXX</t>
  </si>
  <si>
    <t>ALL ABOVE IS HIDDEN</t>
  </si>
  <si>
    <t>LastIDBeneficiaire</t>
  </si>
  <si>
    <t>XXX</t>
  </si>
  <si>
    <t>.</t>
  </si>
  <si>
    <t>WP Label</t>
  </si>
  <si>
    <t>Add a Work Package</t>
  </si>
  <si>
    <t>LastIDWorkPackages</t>
  </si>
  <si>
    <t>Add a Beneficiary</t>
  </si>
  <si>
    <t>XX</t>
  </si>
  <si>
    <t>T1</t>
  </si>
  <si>
    <t>T3</t>
  </si>
  <si>
    <t>A.4 SME Owners without salary</t>
  </si>
  <si>
    <t>T4</t>
  </si>
  <si>
    <t>TOTAL DIRECT COSTS INCLUDING SUBCONTRACTING (A+B+C+D)XXX</t>
  </si>
  <si>
    <t>XXXXXX</t>
  </si>
  <si>
    <t>XXXXXXXXX,XX</t>
  </si>
  <si>
    <t>XXXXXXXXXXX,XX</t>
  </si>
  <si>
    <t>XXXXXXXXXXXXXX,XX</t>
  </si>
  <si>
    <t>TTA</t>
  </si>
  <si>
    <t xml:space="preserve">Total WORK PACKAGES: </t>
  </si>
  <si>
    <t>SheetBEBenNumCell</t>
  </si>
  <si>
    <t>SheetBEBenCell</t>
  </si>
  <si>
    <t>NbrColForWP</t>
  </si>
  <si>
    <t>A1. Employees (or equivalent) man days</t>
  </si>
  <si>
    <t>Other</t>
  </si>
  <si>
    <t>C.1 Travel and subsistence per travel or  day</t>
  </si>
  <si>
    <t>HE</t>
  </si>
  <si>
    <t>XXXXXXXXXXXXXXXXXXXXXXXXXXXXXXXXXXXXXXXXXXXXXXXXXX</t>
  </si>
  <si>
    <t>X
X</t>
  </si>
  <si>
    <t>STEP</t>
  </si>
  <si>
    <t>Status</t>
  </si>
  <si>
    <t>Update from WORK PACKAGES LIST</t>
  </si>
  <si>
    <t>Total Budget</t>
  </si>
  <si>
    <t>Update DETAILED SUMMARY TABLE</t>
  </si>
  <si>
    <t>Update TECHNICAL CALCULATIONS</t>
  </si>
  <si>
    <t>List of Work Packages</t>
  </si>
  <si>
    <t>Insert the name of your call</t>
  </si>
  <si>
    <t>X
X
X</t>
  </si>
  <si>
    <t>File Status</t>
  </si>
  <si>
    <t>:</t>
  </si>
  <si>
    <t>Insert the acronym of your project</t>
  </si>
  <si>
    <t>&lt;init = 1</t>
  </si>
  <si>
    <t>TBE</t>
  </si>
  <si>
    <t>FILL IN THE BELOW VALUES BEFORE STARTING:</t>
  </si>
  <si>
    <t>Double-Click to activate</t>
  </si>
  <si>
    <t>PRINT PDF</t>
  </si>
  <si>
    <t>X</t>
  </si>
  <si>
    <t>TASKS IN PROGRESS</t>
  </si>
  <si>
    <t>XXXXXXXXXXXXXXXXXXXXXXXXXXX</t>
  </si>
  <si>
    <t>BE+AE TOTAL COSTS</t>
  </si>
  <si>
    <t>BE NR/AE</t>
  </si>
  <si>
    <t>UNDO DELETE this Affiliated Entity</t>
  </si>
  <si>
    <t>List of Beneficiaries and Affiliated Entities</t>
  </si>
  <si>
    <t>BE NR/EA</t>
  </si>
  <si>
    <t>ProtectionMode</t>
  </si>
  <si>
    <t>Update PROPOSAL BUDGET</t>
  </si>
  <si>
    <t>Your Requested EU Contribution :</t>
  </si>
  <si>
    <t xml:space="preserve">TOTAL COSTS (A+B+C+D+E) </t>
  </si>
  <si>
    <t>x</t>
  </si>
  <si>
    <t>WPRow.A</t>
  </si>
  <si>
    <t>WPRow.B</t>
  </si>
  <si>
    <t>WPRow.C</t>
  </si>
  <si>
    <t>WPRow.D</t>
  </si>
  <si>
    <t>WPRow.E</t>
  </si>
  <si>
    <t>WPRow.F</t>
  </si>
  <si>
    <t>WPRow.G</t>
  </si>
  <si>
    <t>WPRow.H</t>
  </si>
  <si>
    <t>WPRow.I</t>
  </si>
  <si>
    <t>WPRow.J</t>
  </si>
  <si>
    <t>WPRow.K</t>
  </si>
  <si>
    <t>WPRow.L</t>
  </si>
  <si>
    <t>WPRow.M</t>
  </si>
  <si>
    <t>WPRow.N</t>
  </si>
  <si>
    <t>WPRow.O</t>
  </si>
  <si>
    <t>WPRow.P</t>
  </si>
  <si>
    <t>WPRow.Q</t>
  </si>
  <si>
    <t>WPRow.R</t>
  </si>
  <si>
    <t>WPRow.S</t>
  </si>
  <si>
    <t>WPRow.T</t>
  </si>
  <si>
    <t>WPRow.U</t>
  </si>
  <si>
    <t>WPRow.V</t>
  </si>
  <si>
    <t>WPRow.W</t>
  </si>
  <si>
    <t>WPRow.X</t>
  </si>
  <si>
    <t>Max EU
CONTRIBUTION</t>
  </si>
  <si>
    <t>C.2 Equipment (please refer to the Depreciation Cost sheet)</t>
  </si>
  <si>
    <t>A.
DIRECT PERSONNEL COSTS</t>
  </si>
  <si>
    <t>A1.
Employees (or equivalent) man days</t>
  </si>
  <si>
    <t xml:space="preserve">A.2
Natural persons under direct contract </t>
  </si>
  <si>
    <t>A.3
Seconded persons</t>
  </si>
  <si>
    <t>A.4
SME Owners without salary</t>
  </si>
  <si>
    <t xml:space="preserve">A.5
Volunteers </t>
  </si>
  <si>
    <t>B.
Subcontracting costs</t>
  </si>
  <si>
    <t xml:space="preserve">C.
Purchase costs
</t>
  </si>
  <si>
    <t>C.1
Travel and subsistence per travel or  day</t>
  </si>
  <si>
    <r>
      <t xml:space="preserve">C.2
Equipment 
</t>
    </r>
    <r>
      <rPr>
        <sz val="11"/>
        <color theme="1"/>
        <rFont val="Calibri"/>
        <family val="2"/>
        <scheme val="minor"/>
      </rPr>
      <t>(please refer to the Depreciation Cost sheet)</t>
    </r>
  </si>
  <si>
    <t>C.3
Other goods, works and services</t>
  </si>
  <si>
    <t>D.
Other cost categories</t>
  </si>
  <si>
    <t>D.1
Financial support to third parties</t>
  </si>
  <si>
    <r>
      <t xml:space="preserve">E.
Indirect costs
7% 
</t>
    </r>
    <r>
      <rPr>
        <sz val="11"/>
        <color theme="1"/>
        <rFont val="Calibri"/>
        <family val="2"/>
        <scheme val="minor"/>
      </rPr>
      <t>(rounded to zero decimals)</t>
    </r>
  </si>
  <si>
    <t>ANNEX 1 to Part B
Detailed Estimation of Costs for Lump Sums</t>
  </si>
  <si>
    <t>Instructions</t>
  </si>
  <si>
    <t>This proposal workbook for Lump Sum calculation must be uploaded as an additional document in the step called 'Fill in Proposal' of proposal submission.  
 Please note that if you do not upload the Excel workbook, the proposal cannot be submitted (the system will not allow you to sumit).</t>
  </si>
  <si>
    <t>According to the Lump sum scheme, the lump sum for a Work Package (WP) will be paid only when the entire Work Package has been completed. Please take it into consideration while structuring your proposal. Work Packages should be designed in a way that enables to clearly identify whether the action has been completed.</t>
  </si>
  <si>
    <t>Once you have completed the  ‘Beneficiaries List'  – ‘Work Package list’  sheet, you must click the “Apply changes” button to generate the related sheets in the Excel workbook.</t>
  </si>
  <si>
    <r>
      <t>In each ‘BEx’ sheet, for section “</t>
    </r>
    <r>
      <rPr>
        <b/>
        <sz val="11"/>
        <color theme="1"/>
        <rFont val="Calibri"/>
        <family val="2"/>
        <scheme val="minor"/>
      </rPr>
      <t>A. DIRECT PERSONNEL COSTS</t>
    </r>
    <r>
      <rPr>
        <sz val="11"/>
        <color theme="1"/>
        <rFont val="Calibri"/>
        <family val="2"/>
        <scheme val="minor"/>
      </rPr>
      <t>”, you have to encode your costs using the following unit: 1 unit is 1 person-day</t>
    </r>
  </si>
  <si>
    <r>
      <t>In each ‘BEx’ sheet, for section “C</t>
    </r>
    <r>
      <rPr>
        <b/>
        <sz val="11"/>
        <color theme="1"/>
        <rFont val="Calibri"/>
        <family val="2"/>
        <scheme val="minor"/>
      </rPr>
      <t xml:space="preserve">2. Equipment' </t>
    </r>
    <r>
      <rPr>
        <sz val="11"/>
        <color theme="1"/>
        <rFont val="Calibri"/>
        <family val="2"/>
        <scheme val="minor"/>
      </rPr>
      <t xml:space="preserve"> use the ‘Depreciation costs’ sheet as a tool to calculate the depreciation costs to be charged for the whole duration of the project.
This amount is </t>
    </r>
    <r>
      <rPr>
        <b/>
        <sz val="11"/>
        <color theme="1"/>
        <rFont val="Calibri"/>
        <family val="2"/>
        <scheme val="minor"/>
      </rPr>
      <t>NOT</t>
    </r>
    <r>
      <rPr>
        <sz val="11"/>
        <color theme="1"/>
        <rFont val="Calibri"/>
        <family val="2"/>
        <scheme val="minor"/>
      </rPr>
      <t xml:space="preserve"> automatically transferred to the respective ‘BEx’ sheet. You have to add manually the depreciation costs in the dedicated section of the ‘BEx’ sheet. If you have several items in the ‘Depreciation costs’ sheet for one single section (same Beneficiary, same Work Package and same “Resource type”), you must add only the total of these items to the relevant cell in the ‘BEx’ sheet.</t>
    </r>
  </si>
  <si>
    <r>
      <t>You have to estimate the eligible costs of your proposal using the same methodology as if these costs should be declared under an actual cost-based grant agreement. For additional information, please refer to the Annotated Model Grant Agreement</t>
    </r>
    <r>
      <rPr>
        <b/>
        <sz val="11"/>
        <color rgb="FFFF0000"/>
        <rFont val="Calibri"/>
        <family val="2"/>
        <scheme val="minor"/>
      </rPr>
      <t xml:space="preserve"> </t>
    </r>
  </si>
  <si>
    <t>TOOL:   DEPRECIATION COSTS LIST</t>
  </si>
  <si>
    <t>BE nr</t>
  </si>
  <si>
    <t>Beneficiary name</t>
  </si>
  <si>
    <t>WP nr</t>
  </si>
  <si>
    <t>Work Package name</t>
  </si>
  <si>
    <t>Resource type</t>
  </si>
  <si>
    <t>Short name of the investments</t>
  </si>
  <si>
    <t>Date of purchase</t>
  </si>
  <si>
    <t>Purchase cost</t>
  </si>
  <si>
    <t>% used for the project</t>
  </si>
  <si>
    <t>% use for lifetime of the investment</t>
  </si>
  <si>
    <t>Charged 
depreciation costs 
per investment</t>
  </si>
  <si>
    <t>Justification: Needed info for depreciation</t>
  </si>
  <si>
    <t>Requested
EU - CONTRIBUTION</t>
  </si>
  <si>
    <t>MyRequestedEUContribution</t>
  </si>
  <si>
    <t>Total of the budget</t>
  </si>
  <si>
    <t>DO NOT CHANGE</t>
  </si>
  <si>
    <t>ANYTHING BELOW</t>
  </si>
  <si>
    <t>PRORATA</t>
  </si>
  <si>
    <t>Update BE-WP Overview</t>
  </si>
  <si>
    <t>Update BE-WP Person Days</t>
  </si>
  <si>
    <t>Maximum amount for the EU CONTRIBUTION</t>
  </si>
  <si>
    <t xml:space="preserve">Maximum Grant Amount of this Action </t>
  </si>
  <si>
    <t>Cofinancing Percentage</t>
  </si>
  <si>
    <r>
      <t xml:space="preserve">Data in the “Section 3 - Budget” table in the Part A of the eForm of the proposal submission tool </t>
    </r>
    <r>
      <rPr>
        <b/>
        <sz val="11"/>
        <color theme="1"/>
        <rFont val="Calibri"/>
        <family val="2"/>
        <scheme val="minor"/>
      </rPr>
      <t>must be identical</t>
    </r>
    <r>
      <rPr>
        <sz val="11"/>
        <color theme="1"/>
        <rFont val="Calibri"/>
        <family val="2"/>
        <scheme val="minor"/>
      </rPr>
      <t xml:space="preserve"> to amount you entered in the ‘Proposal Budget’ sheet </t>
    </r>
    <r>
      <rPr>
        <b/>
        <sz val="11"/>
        <color theme="1"/>
        <rFont val="Calibri"/>
        <family val="2"/>
        <scheme val="minor"/>
      </rPr>
      <t>of this Excel workbook under the heading Requested EU Contriution.</t>
    </r>
    <r>
      <rPr>
        <sz val="11"/>
        <color theme="1"/>
        <rFont val="Calibri"/>
        <family val="2"/>
        <scheme val="minor"/>
      </rPr>
      <t xml:space="preserve"> You can copy the data from this Excel workbook directly in the Part A of the proposal submission tool.</t>
    </r>
  </si>
  <si>
    <t>Consumables</t>
  </si>
  <si>
    <t>Services for Meetings, Seminars</t>
  </si>
  <si>
    <t>Website</t>
  </si>
  <si>
    <t>Artistic Fees</t>
  </si>
  <si>
    <t xml:space="preserve">Other </t>
  </si>
  <si>
    <t xml:space="preserve">Services for communication/promotion/dissemination </t>
  </si>
  <si>
    <t>WPRow.Y</t>
  </si>
  <si>
    <t>WPRow.Z</t>
  </si>
  <si>
    <t>WPRow.0</t>
  </si>
  <si>
    <t>WPRow.1</t>
  </si>
  <si>
    <t>WPRow.2</t>
  </si>
  <si>
    <t>TA</t>
  </si>
  <si>
    <t>TB</t>
  </si>
  <si>
    <t xml:space="preserve">Services for
communication/
promotion/
dissemination </t>
  </si>
  <si>
    <t>ColumnForWPNumber</t>
  </si>
  <si>
    <t>Type 1</t>
  </si>
  <si>
    <t>Type 2</t>
  </si>
  <si>
    <t>Type 3</t>
  </si>
  <si>
    <t>Type 4</t>
  </si>
  <si>
    <t>Any comments</t>
  </si>
  <si>
    <t>nr</t>
  </si>
  <si>
    <t>BE ref</t>
  </si>
  <si>
    <t>WP ref</t>
  </si>
  <si>
    <t>Comments</t>
  </si>
  <si>
    <r>
      <t xml:space="preserve">The </t>
    </r>
    <r>
      <rPr>
        <b/>
        <sz val="11"/>
        <color theme="1"/>
        <rFont val="Calibri"/>
        <family val="2"/>
        <scheme val="minor"/>
      </rPr>
      <t>summary tables</t>
    </r>
    <r>
      <rPr>
        <sz val="11"/>
        <color theme="1"/>
        <rFont val="Calibri"/>
        <family val="2"/>
        <scheme val="minor"/>
      </rPr>
      <t xml:space="preserve"> </t>
    </r>
    <r>
      <rPr>
        <b/>
        <sz val="11"/>
        <color rgb="FFFF0000"/>
        <rFont val="Calibri"/>
        <family val="2"/>
        <scheme val="minor"/>
      </rPr>
      <t xml:space="preserve">(‘BE-WP Overview’, Estim costs of the project’, ‘Proposal Budget’, and ‘BE-WP person Days </t>
    </r>
    <r>
      <rPr>
        <sz val="11"/>
        <color theme="1"/>
        <rFont val="Calibri"/>
        <family val="2"/>
        <scheme val="minor"/>
      </rPr>
      <t xml:space="preserve">will be produced automatically, </t>
    </r>
    <r>
      <rPr>
        <b/>
        <sz val="11"/>
        <color theme="1"/>
        <rFont val="Calibri"/>
        <family val="2"/>
        <scheme val="minor"/>
      </rPr>
      <t>except the last column (requested EU contribution) of the ‘Proposal Budget’ sheet that needs to be filled in manually</t>
    </r>
    <r>
      <rPr>
        <sz val="11"/>
        <color theme="1"/>
        <rFont val="Calibri"/>
        <family val="2"/>
        <scheme val="minor"/>
      </rPr>
      <t>. We advise you to fill the ‘requested EU contribution’ column once you have completed all the other elements in the Excel Workbook.</t>
    </r>
  </si>
  <si>
    <t>The ‘BE-WP Overview’, ‘Estim costs of the project’ and ‘BE-WP person days' sheets are there for your information and will be used during evaluation.</t>
  </si>
  <si>
    <t>We recommend using Excel 2010 or more recent.</t>
  </si>
  <si>
    <t>You first need to start filling in the sheet 'Beneficiary list' where you are asked to enter all participants in the project including any Affiliated Entity
To add beneficiaries, please doubleclick on the appropriate icon
Once you are done please ensure that the changes are applied by double clicking the relative icon</t>
  </si>
  <si>
    <t xml:space="preserve">At this stage your spreadsheet is ready to be edited Beneficiary by Beneficiary  (BEx) for all the workpackages concerned
You are requested to enter for each Beneficiary Spreadsheet, all the related costs of each WorkPackage
</t>
  </si>
  <si>
    <t>A1. Employees (or equivalent) man days (you can change the types based on your structure)</t>
  </si>
  <si>
    <t>WPRow.3</t>
  </si>
  <si>
    <t>Password for workbook</t>
  </si>
  <si>
    <t>APPLY CHANGES</t>
  </si>
  <si>
    <t>XXXXXX
X
X</t>
  </si>
  <si>
    <t>Double-Click to apply the changes --&gt;</t>
  </si>
  <si>
    <t>X
X
X
X</t>
  </si>
  <si>
    <t>Annotaded Grant Agreement in Reference-documents section of Erasmus</t>
  </si>
  <si>
    <t>Tpl_Detailed Budget Table (ERASMUS LSII).xlsm</t>
  </si>
  <si>
    <t>Detailed budget table</t>
  </si>
  <si>
    <t>Co-financing rate</t>
  </si>
  <si>
    <r>
      <t xml:space="preserve">The first thing you need to do is to </t>
    </r>
    <r>
      <rPr>
        <b/>
        <sz val="11"/>
        <color theme="1"/>
        <rFont val="Calibri"/>
        <family val="2"/>
        <scheme val="minor"/>
      </rPr>
      <t>set the appropriate Maximum Grant Amount in row 32 of this sheet and the % of cofinancing in row 33 (both in column E)</t>
    </r>
    <r>
      <rPr>
        <sz val="11"/>
        <color theme="1"/>
        <rFont val="Calibri"/>
        <family val="2"/>
        <scheme val="minor"/>
      </rPr>
      <t xml:space="preserve">. This data can be found on the Portal under Topic Conditions section  6. Proposal templates, guidance and model grant agreements (MGA)
</t>
    </r>
  </si>
  <si>
    <r>
      <t xml:space="preserve">You then have to fill in </t>
    </r>
    <r>
      <rPr>
        <b/>
        <sz val="11"/>
        <color theme="1"/>
        <rFont val="Calibri"/>
        <family val="2"/>
        <scheme val="minor"/>
      </rPr>
      <t>only</t>
    </r>
    <r>
      <rPr>
        <sz val="11"/>
        <color theme="1"/>
        <rFont val="Calibri"/>
        <family val="2"/>
        <scheme val="minor"/>
      </rPr>
      <t xml:space="preserve"> the following sheets: ‘Beneficiaries List'  – ‘Work Package list’ – ‘BEx’ (one sheet for each Beneficiary) – ‘Depreciation costs’ (if any) and the last column of the ‘Proposal Budget’ sheet with teh Requested EU Contribution. 
The appropriate number of individual Beneficiary sheets (‘BEx’) will be automatically generated with data from the ‘Beneficiaries List'  and ‘Work Package list’</t>
    </r>
  </si>
  <si>
    <t>TOTAL PERSON/DAYS FOR ALL BENEFICIARIES PER WP
(INCLUDING LINKED THIRD PARTIES)</t>
  </si>
  <si>
    <t>TYPE HERE THE MAXIMUM EU CONTRIBUTION</t>
  </si>
  <si>
    <t>TYPE HERE THE CO-FINANCING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</si>
</sst>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quot;€&quot;"/>
    <numFmt numFmtId="165" formatCode="_-&quot;£&quot;* #,##0.00_-;\-&quot;£&quot;* #,##0.00_-;_-&quot;£&quot;* &quot;-&quot;??_-;_-@_-"/>
    <numFmt numFmtId="166" formatCode="_-* #,##0_-;\-* #,##0_-;_-* &quot;-&quot;??_-;_-@_-"/>
  </numFmts>
  <fonts count="5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b/>
      <sz val="6"/>
      <color theme="1"/>
      <name val="Verdana"/>
      <family val="2"/>
    </font>
    <font>
      <sz val="9"/>
      <color theme="1"/>
      <name val="Calibri"/>
      <family val="2"/>
      <scheme val="minor"/>
    </font>
    <font>
      <b/>
      <sz val="14"/>
      <color theme="1"/>
      <name val="Verdana"/>
      <family val="2"/>
    </font>
    <font>
      <b/>
      <sz val="9"/>
      <color rgb="FFFF0000"/>
      <name val="Calibri"/>
      <family val="2"/>
    </font>
    <font>
      <b/>
      <sz val="9"/>
      <color rgb="FF000000"/>
      <name val="Calibri"/>
      <family val="2"/>
    </font>
    <font>
      <b/>
      <sz val="9"/>
      <name val="Calibri"/>
      <family val="2"/>
    </font>
    <font>
      <b/>
      <sz val="9"/>
      <color theme="1"/>
      <name val="Calibri"/>
      <family val="2"/>
      <scheme val="minor"/>
    </font>
    <font>
      <b/>
      <sz val="11"/>
      <color theme="0"/>
      <name val="Calibri"/>
      <family val="2"/>
      <scheme val="minor"/>
    </font>
    <font>
      <sz val="11"/>
      <color theme="7"/>
      <name val="Calibri"/>
      <family val="2"/>
      <scheme val="minor"/>
    </font>
    <font>
      <sz val="9"/>
      <color indexed="81"/>
      <name val="Tahoma"/>
      <family val="2"/>
    </font>
    <font>
      <sz val="11"/>
      <color rgb="FF9C6500"/>
      <name val="Calibri"/>
      <family val="2"/>
      <scheme val="minor"/>
    </font>
    <font>
      <sz val="11"/>
      <color theme="0"/>
      <name val="Calibri"/>
      <family val="2"/>
      <scheme val="minor"/>
    </font>
    <font>
      <sz val="11"/>
      <color rgb="FFC00000"/>
      <name val="Calibri"/>
      <family val="2"/>
      <scheme val="minor"/>
    </font>
    <font>
      <sz val="11"/>
      <color theme="9" tint="-0.249977111117893"/>
      <name val="Calibri"/>
      <family val="2"/>
      <scheme val="minor"/>
    </font>
    <font>
      <sz val="11"/>
      <name val="Calibri"/>
      <family val="2"/>
      <scheme val="minor"/>
    </font>
    <font>
      <b/>
      <sz val="16"/>
      <color theme="9"/>
      <name val="Calibri"/>
      <family val="2"/>
      <scheme val="minor"/>
    </font>
    <font>
      <b/>
      <sz val="9"/>
      <color indexed="81"/>
      <name val="Tahoma"/>
      <family val="2"/>
    </font>
    <font>
      <b/>
      <sz val="9"/>
      <color rgb="FFFF0000"/>
      <name val="Calibri"/>
      <family val="2"/>
      <scheme val="minor"/>
    </font>
    <font>
      <sz val="9"/>
      <color theme="1"/>
      <name val="Calibri"/>
      <family val="2"/>
    </font>
    <font>
      <b/>
      <i/>
      <sz val="9"/>
      <color rgb="FF000000"/>
      <name val="Calibri"/>
      <family val="2"/>
    </font>
    <font>
      <sz val="9"/>
      <color rgb="FF000000"/>
      <name val="Calibri"/>
      <family val="2"/>
    </font>
    <font>
      <b/>
      <sz val="9"/>
      <color rgb="FFFFFF00"/>
      <name val="Calibri"/>
      <family val="2"/>
    </font>
    <font>
      <sz val="18"/>
      <color rgb="FF9C6500"/>
      <name val="Calibri"/>
      <family val="2"/>
      <scheme val="minor"/>
    </font>
    <font>
      <sz val="15"/>
      <color theme="1"/>
      <name val="Calibri"/>
      <family val="2"/>
      <scheme val="minor"/>
    </font>
    <font>
      <sz val="9"/>
      <color rgb="FFFFFF00"/>
      <name val="Calibri"/>
      <family val="2"/>
      <scheme val="minor"/>
    </font>
    <font>
      <b/>
      <sz val="12"/>
      <color rgb="FFFF0000"/>
      <name val="Calibri"/>
      <family val="2"/>
    </font>
    <font>
      <sz val="12"/>
      <color theme="1"/>
      <name val="Calibri"/>
      <family val="2"/>
      <scheme val="minor"/>
    </font>
    <font>
      <b/>
      <sz val="9"/>
      <color rgb="FFFFFF00"/>
      <name val="Calibri"/>
      <family val="2"/>
      <scheme val="minor"/>
    </font>
    <font>
      <b/>
      <sz val="13"/>
      <color theme="9" tint="-0.249977111117893"/>
      <name val="Calibri"/>
      <family val="2"/>
      <scheme val="minor"/>
    </font>
    <font>
      <sz val="13"/>
      <color theme="9" tint="-0.249977111117893"/>
      <name val="Calibri"/>
      <family val="2"/>
      <scheme val="minor"/>
    </font>
    <font>
      <b/>
      <sz val="20"/>
      <color theme="4" tint="0.79998168889431442"/>
      <name val="Calibri"/>
      <family val="2"/>
      <scheme val="minor"/>
    </font>
    <font>
      <sz val="16"/>
      <color theme="1"/>
      <name val="Calibri"/>
      <family val="2"/>
      <scheme val="minor"/>
    </font>
    <font>
      <sz val="9"/>
      <color theme="0"/>
      <name val="Calibri"/>
      <family val="2"/>
      <scheme val="minor"/>
    </font>
    <font>
      <sz val="9"/>
      <color theme="4" tint="-0.499984740745262"/>
      <name val="Calibri"/>
      <family val="2"/>
      <scheme val="minor"/>
    </font>
    <font>
      <sz val="30"/>
      <color theme="1"/>
      <name val="Calibri"/>
      <family val="2"/>
      <scheme val="minor"/>
    </font>
    <font>
      <i/>
      <sz val="11"/>
      <color rgb="FFFF0000"/>
      <name val="Calibri"/>
      <family val="2"/>
      <scheme val="minor"/>
    </font>
    <font>
      <sz val="9"/>
      <color rgb="FF9C6500"/>
      <name val="Calibri"/>
      <family val="2"/>
      <scheme val="minor"/>
    </font>
    <font>
      <sz val="11"/>
      <color rgb="FF3F3F76"/>
      <name val="Calibri"/>
      <family val="2"/>
      <scheme val="minor"/>
    </font>
    <font>
      <b/>
      <sz val="11"/>
      <color rgb="FFFFFF00"/>
      <name val="Calibri"/>
      <family val="2"/>
      <scheme val="minor"/>
    </font>
    <font>
      <b/>
      <sz val="20"/>
      <color theme="1"/>
      <name val="Calibri"/>
      <family val="2"/>
      <scheme val="minor"/>
    </font>
    <font>
      <b/>
      <sz val="11"/>
      <color rgb="FFFF0000"/>
      <name val="Calibri"/>
      <family val="2"/>
      <scheme val="minor"/>
    </font>
    <font>
      <u/>
      <sz val="11"/>
      <color theme="10"/>
      <name val="Calibri"/>
      <family val="2"/>
      <scheme val="minor"/>
    </font>
    <font>
      <b/>
      <sz val="18"/>
      <color theme="1"/>
      <name val="Calibri"/>
      <family val="2"/>
      <scheme val="minor"/>
    </font>
    <font>
      <b/>
      <i/>
      <sz val="12"/>
      <color rgb="FF7030A0"/>
      <name val="Calibri"/>
      <family val="2"/>
      <scheme val="minor"/>
    </font>
    <font>
      <sz val="11"/>
      <color rgb="FF1F497D"/>
      <name val="Calibri"/>
      <family val="2"/>
      <scheme val="minor"/>
    </font>
    <font>
      <sz val="30"/>
      <color rgb="FF3F3F76"/>
      <name val="Calibri"/>
      <family val="2"/>
      <scheme val="minor"/>
    </font>
    <font>
      <sz val="9"/>
      <color theme="0" tint="-0.499984740745262"/>
      <name val="Calibri"/>
      <family val="2"/>
      <scheme val="minor"/>
    </font>
    <font>
      <b/>
      <sz val="9"/>
      <color theme="0"/>
      <name val="Calibri"/>
      <family val="2"/>
      <scheme val="minor"/>
    </font>
    <font>
      <b/>
      <sz val="9"/>
      <color theme="2" tint="-9.9978637043366805E-2"/>
      <name val="Calibri"/>
      <family val="2"/>
      <scheme val="minor"/>
    </font>
    <font>
      <b/>
      <sz val="9"/>
      <color theme="2" tint="-0.249977111117893"/>
      <name val="Calibri"/>
      <family val="2"/>
    </font>
    <font>
      <sz val="16"/>
      <color rgb="FF0070C0"/>
      <name val="Calibri"/>
      <family val="2"/>
      <scheme val="minor"/>
    </font>
    <font>
      <b/>
      <sz val="16"/>
      <color theme="0" tint="-0.499984740745262"/>
      <name val="Calibri"/>
      <family val="2"/>
      <scheme val="minor"/>
    </font>
  </fonts>
  <fills count="32">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EDEDED"/>
        <bgColor rgb="FF000000"/>
      </patternFill>
    </fill>
    <fill>
      <patternFill patternType="solid">
        <fgColor rgb="FFD0CECE"/>
        <bgColor rgb="FF000000"/>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499984740745262"/>
        <bgColor rgb="FF000000"/>
      </patternFill>
    </fill>
    <fill>
      <patternFill patternType="solid">
        <fgColor rgb="FFA5A5A5"/>
      </patternFill>
    </fill>
    <fill>
      <patternFill patternType="solid">
        <fgColor theme="0" tint="-4.9989318521683403E-2"/>
        <bgColor indexed="64"/>
      </patternFill>
    </fill>
    <fill>
      <patternFill patternType="solid">
        <fgColor rgb="FFFFEB9C"/>
      </patternFill>
    </fill>
    <fill>
      <patternFill patternType="solid">
        <fgColor theme="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2" tint="-0.249977111117893"/>
        <bgColor rgb="FF000000"/>
      </patternFill>
    </fill>
    <fill>
      <patternFill patternType="solid">
        <fgColor theme="9"/>
        <bgColor indexed="64"/>
      </patternFill>
    </fill>
    <fill>
      <patternFill patternType="solid">
        <fgColor theme="8"/>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theme="1"/>
      </patternFill>
    </fill>
    <fill>
      <patternFill patternType="solid">
        <fgColor rgb="FFEEF2D8"/>
        <bgColor indexed="64"/>
      </patternFill>
    </fill>
    <fill>
      <patternFill patternType="solid">
        <fgColor rgb="FFFFCC99"/>
      </patternFill>
    </fill>
    <fill>
      <patternFill patternType="solid">
        <fgColor theme="1" tint="0.499984740745262"/>
        <bgColor indexed="64"/>
      </patternFill>
    </fill>
    <fill>
      <patternFill patternType="solid">
        <fgColor rgb="FF00B0F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theme="0" tint="-0.14999847407452621"/>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ck">
        <color indexed="64"/>
      </top>
      <bottom style="thin">
        <color indexed="64"/>
      </bottom>
      <diagonal/>
    </border>
    <border>
      <left/>
      <right/>
      <top/>
      <bottom style="double">
        <color rgb="FF3F3F3F"/>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theme="4" tint="-0.499984740745262"/>
      </top>
      <bottom style="thin">
        <color theme="4"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theme="4" tint="-0.499984740745262"/>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theme="0"/>
      </left>
      <right/>
      <top/>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s>
  <cellStyleXfs count="8">
    <xf numFmtId="0" fontId="0" fillId="0" borderId="0"/>
    <xf numFmtId="9" fontId="1" fillId="0" borderId="0" applyFont="0" applyFill="0" applyBorder="0" applyAlignment="0" applyProtection="0"/>
    <xf numFmtId="0" fontId="14" fillId="11" borderId="31" applyNumberFormat="0" applyAlignment="0" applyProtection="0"/>
    <xf numFmtId="0" fontId="17" fillId="13" borderId="0" applyNumberFormat="0" applyBorder="0" applyAlignment="0" applyProtection="0"/>
    <xf numFmtId="0" fontId="44" fillId="26" borderId="79" applyNumberFormat="0" applyAlignment="0" applyProtection="0"/>
    <xf numFmtId="43" fontId="1" fillId="0" borderId="0" applyFont="0" applyFill="0" applyBorder="0" applyAlignment="0" applyProtection="0"/>
    <xf numFmtId="0" fontId="48" fillId="0" borderId="0" applyNumberFormat="0" applyFill="0" applyBorder="0" applyAlignment="0" applyProtection="0"/>
    <xf numFmtId="165" fontId="1" fillId="0" borderId="0" applyFont="0" applyFill="0" applyBorder="0" applyAlignment="0" applyProtection="0"/>
  </cellStyleXfs>
  <cellXfs count="399">
    <xf numFmtId="0" fontId="0" fillId="0" borderId="0" xfId="0"/>
    <xf numFmtId="0" fontId="0" fillId="0" borderId="0" xfId="0" applyProtection="1"/>
    <xf numFmtId="0" fontId="0" fillId="0" borderId="1" xfId="0" applyFont="1" applyBorder="1" applyAlignment="1" applyProtection="1">
      <alignment horizontal="center" vertical="top" wrapText="1"/>
    </xf>
    <xf numFmtId="0" fontId="0" fillId="0" borderId="2" xfId="0" applyBorder="1" applyAlignment="1" applyProtection="1">
      <alignment horizontal="left" vertical="top" wrapText="1"/>
    </xf>
    <xf numFmtId="0" fontId="0" fillId="0" borderId="3" xfId="0" applyBorder="1" applyAlignment="1" applyProtection="1">
      <alignment vertical="top" wrapText="1"/>
    </xf>
    <xf numFmtId="0" fontId="0" fillId="0" borderId="3" xfId="0" applyFont="1" applyBorder="1"/>
    <xf numFmtId="0" fontId="6" fillId="0" borderId="3" xfId="0" applyFont="1" applyBorder="1" applyAlignment="1">
      <alignment vertical="top" wrapText="1"/>
    </xf>
    <xf numFmtId="0" fontId="0" fillId="0" borderId="3" xfId="0" applyFont="1" applyBorder="1" applyAlignment="1">
      <alignment vertical="top" wrapText="1"/>
    </xf>
    <xf numFmtId="0" fontId="0" fillId="0" borderId="23" xfId="0" applyFont="1" applyBorder="1"/>
    <xf numFmtId="0" fontId="0" fillId="0" borderId="15" xfId="0" applyFont="1" applyBorder="1" applyAlignment="1">
      <alignment horizontal="center" vertical="top" wrapText="1"/>
    </xf>
    <xf numFmtId="0" fontId="0" fillId="0" borderId="24" xfId="0" applyFont="1" applyBorder="1"/>
    <xf numFmtId="0" fontId="0" fillId="0" borderId="17" xfId="0" applyFont="1" applyBorder="1" applyAlignment="1">
      <alignment horizontal="center" vertical="top" wrapText="1"/>
    </xf>
    <xf numFmtId="0" fontId="9" fillId="7" borderId="8" xfId="0" applyFont="1" applyFill="1" applyBorder="1" applyAlignment="1">
      <alignment horizontal="center" vertical="center"/>
    </xf>
    <xf numFmtId="0" fontId="0" fillId="0" borderId="25" xfId="0" applyFont="1" applyBorder="1"/>
    <xf numFmtId="0" fontId="0" fillId="0" borderId="26" xfId="0" applyFont="1" applyBorder="1" applyAlignment="1">
      <alignment horizontal="center" vertical="top" wrapText="1"/>
    </xf>
    <xf numFmtId="0" fontId="6" fillId="0" borderId="23" xfId="0" applyFont="1" applyBorder="1" applyAlignment="1">
      <alignment vertical="top" wrapText="1"/>
    </xf>
    <xf numFmtId="0" fontId="0" fillId="0" borderId="24" xfId="0" applyFont="1" applyBorder="1" applyAlignment="1">
      <alignment vertical="top" wrapText="1"/>
    </xf>
    <xf numFmtId="0" fontId="0" fillId="0" borderId="11" xfId="0" applyFont="1" applyBorder="1" applyAlignment="1">
      <alignment horizontal="center" vertical="top" wrapText="1"/>
    </xf>
    <xf numFmtId="0" fontId="6" fillId="0" borderId="24" xfId="0" applyFont="1" applyBorder="1" applyAlignment="1">
      <alignment vertical="top" wrapText="1"/>
    </xf>
    <xf numFmtId="0" fontId="7" fillId="7" borderId="13" xfId="0" applyFont="1" applyFill="1" applyBorder="1" applyAlignment="1">
      <alignment horizontal="center" vertical="center"/>
    </xf>
    <xf numFmtId="0" fontId="2" fillId="0" borderId="0" xfId="0" applyFont="1"/>
    <xf numFmtId="0" fontId="6" fillId="7" borderId="1" xfId="0" applyFont="1" applyFill="1" applyBorder="1" applyAlignment="1">
      <alignment vertical="center"/>
    </xf>
    <xf numFmtId="0" fontId="0" fillId="6" borderId="32" xfId="0" applyFill="1" applyBorder="1"/>
    <xf numFmtId="0" fontId="2" fillId="0" borderId="0" xfId="0" applyFont="1" applyAlignment="1">
      <alignment horizontal="center" vertical="center"/>
    </xf>
    <xf numFmtId="0" fontId="19" fillId="14" borderId="31" xfId="2" applyFont="1" applyFill="1" applyAlignment="1">
      <alignment horizontal="center"/>
    </xf>
    <xf numFmtId="0" fontId="20" fillId="14" borderId="31" xfId="2" applyFont="1" applyFill="1" applyAlignment="1">
      <alignment horizontal="center" vertical="center"/>
    </xf>
    <xf numFmtId="0" fontId="18" fillId="0" borderId="0" xfId="0" applyFont="1"/>
    <xf numFmtId="0" fontId="15" fillId="3" borderId="6" xfId="0" applyFont="1" applyFill="1" applyBorder="1"/>
    <xf numFmtId="0" fontId="18" fillId="3" borderId="6" xfId="0" applyFont="1" applyFill="1" applyBorder="1"/>
    <xf numFmtId="0" fontId="2" fillId="3" borderId="6" xfId="0" applyFont="1" applyFill="1" applyBorder="1"/>
    <xf numFmtId="0" fontId="22" fillId="9" borderId="31" xfId="2" applyFont="1" applyFill="1" applyAlignment="1">
      <alignment horizontal="center"/>
    </xf>
    <xf numFmtId="0" fontId="0" fillId="6" borderId="32" xfId="0" applyFill="1" applyBorder="1" applyProtection="1">
      <protection locked="0"/>
    </xf>
    <xf numFmtId="0" fontId="2" fillId="0" borderId="0" xfId="0" applyFont="1" applyProtection="1"/>
    <xf numFmtId="0" fontId="21" fillId="0" borderId="0" xfId="0" applyFont="1" applyProtection="1"/>
    <xf numFmtId="0" fontId="0" fillId="6" borderId="32" xfId="0" applyFill="1" applyBorder="1" applyProtection="1"/>
    <xf numFmtId="0" fontId="19" fillId="14" borderId="31" xfId="2" applyFont="1" applyFill="1" applyAlignment="1" applyProtection="1">
      <alignment horizontal="center"/>
    </xf>
    <xf numFmtId="0" fontId="15" fillId="3" borderId="6" xfId="0" applyFont="1" applyFill="1" applyBorder="1" applyProtection="1"/>
    <xf numFmtId="0" fontId="0" fillId="3" borderId="0" xfId="0" applyFill="1" applyProtection="1"/>
    <xf numFmtId="0" fontId="21" fillId="3" borderId="6" xfId="0" applyFont="1" applyFill="1" applyBorder="1" applyProtection="1"/>
    <xf numFmtId="0" fontId="2" fillId="3" borderId="6" xfId="0" applyFont="1" applyFill="1" applyBorder="1" applyProtection="1"/>
    <xf numFmtId="0" fontId="6" fillId="7" borderId="1" xfId="0" applyFont="1" applyFill="1" applyBorder="1" applyAlignment="1" applyProtection="1">
      <alignment vertical="center"/>
    </xf>
    <xf numFmtId="0" fontId="22" fillId="9" borderId="31" xfId="2" applyFont="1" applyFill="1" applyAlignment="1" applyProtection="1">
      <alignment horizontal="center"/>
    </xf>
    <xf numFmtId="0" fontId="21" fillId="0" borderId="0" xfId="0" applyFont="1" applyAlignment="1" applyProtection="1">
      <alignment horizontal="center" vertical="center"/>
    </xf>
    <xf numFmtId="0" fontId="21" fillId="3" borderId="0" xfId="0" applyFont="1" applyFill="1" applyProtection="1"/>
    <xf numFmtId="0" fontId="8" fillId="0" borderId="0" xfId="0" applyFont="1" applyAlignment="1" applyProtection="1">
      <alignment horizontal="center" vertical="center"/>
    </xf>
    <xf numFmtId="0" fontId="8" fillId="0" borderId="0" xfId="0" applyFont="1" applyAlignment="1" applyProtection="1">
      <alignment horizontal="left" vertical="center"/>
    </xf>
    <xf numFmtId="2" fontId="8" fillId="0" borderId="0" xfId="0" applyNumberFormat="1" applyFont="1" applyAlignment="1" applyProtection="1">
      <alignment horizontal="center" vertical="center"/>
    </xf>
    <xf numFmtId="0" fontId="8" fillId="17" borderId="42" xfId="0" applyFont="1" applyFill="1" applyBorder="1" applyAlignment="1" applyProtection="1">
      <alignment horizontal="center" vertical="center"/>
    </xf>
    <xf numFmtId="0" fontId="0" fillId="17" borderId="45" xfId="0" applyFill="1" applyBorder="1" applyAlignment="1" applyProtection="1">
      <alignment horizontal="center" vertical="center"/>
    </xf>
    <xf numFmtId="0" fontId="8" fillId="17" borderId="45" xfId="0" applyFont="1" applyFill="1" applyBorder="1" applyAlignment="1" applyProtection="1">
      <alignment horizontal="left" vertical="center"/>
    </xf>
    <xf numFmtId="0" fontId="11" fillId="0" borderId="35" xfId="0" applyFont="1" applyFill="1" applyBorder="1" applyAlignment="1" applyProtection="1">
      <alignment horizontal="left" vertical="center"/>
    </xf>
    <xf numFmtId="0" fontId="25" fillId="0" borderId="16" xfId="0" applyFont="1" applyFill="1" applyBorder="1" applyAlignment="1" applyProtection="1">
      <alignment horizontal="left" vertical="center"/>
    </xf>
    <xf numFmtId="0" fontId="25" fillId="0" borderId="2" xfId="0" applyFont="1" applyFill="1" applyBorder="1" applyAlignment="1" applyProtection="1">
      <alignment horizontal="left" vertical="center"/>
    </xf>
    <xf numFmtId="0" fontId="25" fillId="0" borderId="5" xfId="0" applyFont="1" applyFill="1" applyBorder="1" applyAlignment="1" applyProtection="1">
      <alignment horizontal="left" vertical="center"/>
    </xf>
    <xf numFmtId="0" fontId="11" fillId="0" borderId="16" xfId="0" applyFont="1" applyFill="1" applyBorder="1" applyAlignment="1" applyProtection="1">
      <alignment horizontal="left" vertical="center"/>
    </xf>
    <xf numFmtId="0" fontId="11" fillId="0" borderId="38"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11" fillId="0" borderId="39" xfId="0" applyFont="1" applyFill="1" applyBorder="1" applyAlignment="1" applyProtection="1">
      <alignment horizontal="left" vertical="center"/>
    </xf>
    <xf numFmtId="0" fontId="11" fillId="0" borderId="40"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5" fillId="0" borderId="34" xfId="0" applyFont="1" applyFill="1" applyBorder="1" applyAlignment="1" applyProtection="1">
      <alignment horizontal="left" vertical="center"/>
    </xf>
    <xf numFmtId="0" fontId="11" fillId="0" borderId="3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8" fillId="17" borderId="0" xfId="0" applyFont="1" applyFill="1" applyBorder="1" applyAlignment="1" applyProtection="1">
      <alignment horizontal="center" vertical="center"/>
    </xf>
    <xf numFmtId="0" fontId="0" fillId="17" borderId="0" xfId="0" applyFill="1" applyBorder="1" applyAlignment="1" applyProtection="1">
      <alignment horizontal="center" vertical="center"/>
    </xf>
    <xf numFmtId="0" fontId="8" fillId="17" borderId="0" xfId="0" applyFont="1" applyFill="1" applyBorder="1" applyAlignment="1" applyProtection="1">
      <alignment horizontal="left" vertical="center"/>
    </xf>
    <xf numFmtId="0" fontId="30" fillId="0" borderId="0" xfId="0" applyFont="1" applyAlignment="1" applyProtection="1">
      <alignment horizontal="center" vertical="center"/>
    </xf>
    <xf numFmtId="2" fontId="0" fillId="14" borderId="0" xfId="0" applyNumberFormat="1" applyFill="1"/>
    <xf numFmtId="0" fontId="0" fillId="14" borderId="0" xfId="0" applyFill="1"/>
    <xf numFmtId="2" fontId="0" fillId="7" borderId="0" xfId="0" applyNumberFormat="1" applyFill="1" applyAlignment="1">
      <alignment horizontal="center" vertical="center"/>
    </xf>
    <xf numFmtId="0" fontId="0" fillId="7" borderId="0" xfId="0" applyFill="1" applyAlignment="1">
      <alignment horizontal="center" vertical="center"/>
    </xf>
    <xf numFmtId="0" fontId="0" fillId="7" borderId="0" xfId="0" applyNumberFormat="1" applyFill="1" applyAlignment="1">
      <alignment horizontal="center" vertical="center"/>
    </xf>
    <xf numFmtId="0" fontId="35" fillId="9" borderId="31" xfId="2" applyFont="1" applyFill="1" applyAlignment="1">
      <alignment horizontal="center" vertical="center"/>
    </xf>
    <xf numFmtId="0" fontId="36" fillId="9" borderId="31" xfId="2" applyFont="1" applyFill="1" applyAlignment="1" applyProtection="1">
      <alignment horizontal="center" vertical="center"/>
    </xf>
    <xf numFmtId="0" fontId="0" fillId="22" borderId="0" xfId="0" applyFill="1"/>
    <xf numFmtId="0" fontId="18" fillId="23" borderId="0" xfId="0" applyFont="1" applyFill="1" applyAlignment="1">
      <alignment wrapText="1"/>
    </xf>
    <xf numFmtId="0" fontId="18" fillId="23" borderId="0" xfId="0" applyFont="1" applyFill="1"/>
    <xf numFmtId="0" fontId="0" fillId="23" borderId="0" xfId="0" applyFill="1"/>
    <xf numFmtId="0" fontId="0" fillId="22" borderId="0" xfId="0" applyFill="1" applyAlignment="1">
      <alignment vertical="center"/>
    </xf>
    <xf numFmtId="0" fontId="0" fillId="15" borderId="0" xfId="0" applyFill="1" applyAlignment="1">
      <alignment vertical="center"/>
    </xf>
    <xf numFmtId="0" fontId="0" fillId="15" borderId="0" xfId="0" applyFill="1" applyAlignment="1">
      <alignment horizontal="center" vertical="center"/>
    </xf>
    <xf numFmtId="0" fontId="0" fillId="15" borderId="0" xfId="1" applyNumberFormat="1" applyFont="1" applyFill="1" applyAlignment="1">
      <alignment horizontal="center" vertical="center"/>
    </xf>
    <xf numFmtId="0" fontId="0" fillId="0" borderId="0" xfId="0" applyAlignment="1">
      <alignment horizontal="left"/>
    </xf>
    <xf numFmtId="164" fontId="0" fillId="0" borderId="0" xfId="0" applyNumberFormat="1" applyAlignment="1">
      <alignment horizontal="left"/>
    </xf>
    <xf numFmtId="0" fontId="14" fillId="24" borderId="0" xfId="0" applyFont="1" applyFill="1" applyBorder="1"/>
    <xf numFmtId="0" fontId="14" fillId="24" borderId="67" xfId="0" applyFont="1" applyFill="1" applyBorder="1" applyAlignment="1">
      <alignment horizontal="left"/>
    </xf>
    <xf numFmtId="0" fontId="38" fillId="0" borderId="0" xfId="0" applyFont="1" applyAlignment="1">
      <alignment horizontal="right"/>
    </xf>
    <xf numFmtId="0" fontId="39" fillId="23" borderId="46" xfId="0" applyFont="1" applyFill="1" applyBorder="1" applyAlignment="1" applyProtection="1">
      <alignment horizontal="center" vertical="center"/>
    </xf>
    <xf numFmtId="0" fontId="0" fillId="0" borderId="0" xfId="0" applyAlignment="1" applyProtection="1">
      <alignment horizontal="center"/>
    </xf>
    <xf numFmtId="0" fontId="0" fillId="25" borderId="70" xfId="0" applyFill="1" applyBorder="1" applyProtection="1"/>
    <xf numFmtId="0" fontId="0" fillId="25" borderId="49" xfId="0" applyFill="1" applyBorder="1" applyProtection="1"/>
    <xf numFmtId="0" fontId="0" fillId="25" borderId="71" xfId="0" applyFill="1" applyBorder="1" applyProtection="1"/>
    <xf numFmtId="0" fontId="0" fillId="25" borderId="72" xfId="0" applyFill="1" applyBorder="1" applyProtection="1"/>
    <xf numFmtId="0" fontId="0" fillId="25" borderId="0" xfId="0" applyFill="1" applyBorder="1" applyProtection="1"/>
    <xf numFmtId="0" fontId="0" fillId="25" borderId="0" xfId="0" applyFill="1" applyBorder="1" applyAlignment="1" applyProtection="1">
      <alignment horizontal="center"/>
    </xf>
    <xf numFmtId="0" fontId="0" fillId="25" borderId="73" xfId="0" applyFill="1" applyBorder="1" applyProtection="1"/>
    <xf numFmtId="0" fontId="0" fillId="25" borderId="5" xfId="0" applyFill="1" applyBorder="1" applyAlignment="1" applyProtection="1">
      <alignment horizontal="right"/>
    </xf>
    <xf numFmtId="0" fontId="0" fillId="25" borderId="5" xfId="0" applyFill="1" applyBorder="1" applyProtection="1"/>
    <xf numFmtId="0" fontId="18" fillId="25" borderId="72" xfId="0" applyFont="1" applyFill="1" applyBorder="1" applyAlignment="1" applyProtection="1">
      <alignment wrapText="1"/>
    </xf>
    <xf numFmtId="0" fontId="18" fillId="25" borderId="72" xfId="0" applyFont="1" applyFill="1" applyBorder="1" applyProtection="1"/>
    <xf numFmtId="0" fontId="18" fillId="25" borderId="74" xfId="0" applyFont="1" applyFill="1" applyBorder="1" applyAlignment="1" applyProtection="1">
      <alignment wrapText="1"/>
    </xf>
    <xf numFmtId="0" fontId="0" fillId="25" borderId="75" xfId="0" applyFill="1" applyBorder="1" applyProtection="1"/>
    <xf numFmtId="0" fontId="0" fillId="25" borderId="75" xfId="0" applyFill="1" applyBorder="1" applyAlignment="1" applyProtection="1">
      <alignment horizontal="center"/>
    </xf>
    <xf numFmtId="0" fontId="0" fillId="25" borderId="76" xfId="0" applyFill="1" applyBorder="1" applyProtection="1"/>
    <xf numFmtId="0" fontId="2" fillId="0" borderId="0" xfId="0" applyFont="1" applyAlignment="1">
      <alignment horizontal="center"/>
    </xf>
    <xf numFmtId="0" fontId="0" fillId="6" borderId="32" xfId="0" applyFill="1" applyBorder="1" applyAlignment="1" applyProtection="1">
      <alignment horizontal="center"/>
      <protection locked="0"/>
    </xf>
    <xf numFmtId="0" fontId="15" fillId="3" borderId="6" xfId="0" applyFont="1" applyFill="1" applyBorder="1" applyAlignment="1">
      <alignment horizontal="center"/>
    </xf>
    <xf numFmtId="0" fontId="6" fillId="7" borderId="1" xfId="0" applyFont="1" applyFill="1" applyBorder="1" applyAlignment="1">
      <alignment horizontal="center" vertical="center"/>
    </xf>
    <xf numFmtId="0" fontId="0" fillId="0" borderId="0" xfId="0" applyAlignment="1">
      <alignment horizontal="center"/>
    </xf>
    <xf numFmtId="0" fontId="0" fillId="0" borderId="0" xfId="0" quotePrefix="1"/>
    <xf numFmtId="0" fontId="0" fillId="15" borderId="0" xfId="0" applyFill="1" applyAlignment="1">
      <alignment horizontal="right" vertical="center"/>
    </xf>
    <xf numFmtId="0" fontId="0" fillId="25" borderId="5" xfId="0" applyFill="1" applyBorder="1" applyAlignment="1" applyProtection="1">
      <alignment horizontal="left"/>
    </xf>
    <xf numFmtId="0" fontId="18" fillId="0" borderId="0" xfId="0" applyFont="1" applyProtection="1"/>
    <xf numFmtId="0" fontId="18" fillId="23" borderId="0" xfId="0" applyFont="1" applyFill="1" applyAlignment="1">
      <alignment horizontal="left"/>
    </xf>
    <xf numFmtId="0" fontId="0" fillId="22" borderId="0" xfId="0" applyFill="1" applyAlignment="1">
      <alignment horizontal="left"/>
    </xf>
    <xf numFmtId="0" fontId="0" fillId="15" borderId="0" xfId="0" applyFill="1" applyAlignment="1">
      <alignment horizontal="left" vertical="center"/>
    </xf>
    <xf numFmtId="0" fontId="0" fillId="22" borderId="0" xfId="0" applyFill="1" applyAlignment="1">
      <alignment horizontal="left" vertical="center"/>
    </xf>
    <xf numFmtId="0" fontId="0" fillId="23" borderId="0" xfId="0" applyFill="1" applyAlignment="1">
      <alignment horizontal="left"/>
    </xf>
    <xf numFmtId="0" fontId="18" fillId="23" borderId="0" xfId="0" applyFont="1" applyFill="1" applyProtection="1"/>
    <xf numFmtId="0" fontId="18" fillId="23" borderId="0" xfId="0" applyFont="1" applyFill="1" applyAlignment="1" applyProtection="1">
      <alignment horizontal="center"/>
    </xf>
    <xf numFmtId="0" fontId="5" fillId="20" borderId="1" xfId="0" applyFont="1" applyFill="1" applyBorder="1" applyAlignment="1">
      <alignment vertical="center"/>
    </xf>
    <xf numFmtId="0" fontId="5" fillId="20" borderId="1" xfId="0" applyFont="1" applyFill="1" applyBorder="1" applyAlignment="1">
      <alignment horizontal="center" vertical="center"/>
    </xf>
    <xf numFmtId="0" fontId="5" fillId="20" borderId="1" xfId="0" applyFont="1" applyFill="1" applyBorder="1" applyAlignment="1">
      <alignment horizontal="left" vertical="center"/>
    </xf>
    <xf numFmtId="164" fontId="38" fillId="14" borderId="0" xfId="0" applyNumberFormat="1" applyFont="1" applyFill="1"/>
    <xf numFmtId="0" fontId="25" fillId="0" borderId="77" xfId="0" applyFont="1" applyFill="1" applyBorder="1" applyAlignment="1" applyProtection="1">
      <alignment horizontal="left" vertical="center"/>
    </xf>
    <xf numFmtId="0" fontId="25" fillId="0" borderId="78" xfId="0" applyFont="1" applyFill="1" applyBorder="1" applyAlignment="1" applyProtection="1">
      <alignment horizontal="left" vertical="center"/>
    </xf>
    <xf numFmtId="0" fontId="43" fillId="13" borderId="1" xfId="3" applyFont="1" applyBorder="1" applyProtection="1">
      <protection locked="0"/>
    </xf>
    <xf numFmtId="0" fontId="0" fillId="0" borderId="0" xfId="0"/>
    <xf numFmtId="0" fontId="0" fillId="0" borderId="0" xfId="0" applyFont="1" applyAlignment="1" applyProtection="1">
      <alignment horizontal="center" vertical="center"/>
    </xf>
    <xf numFmtId="2" fontId="0" fillId="0" borderId="0" xfId="0" applyNumberFormat="1" applyFont="1"/>
    <xf numFmtId="0" fontId="0" fillId="0" borderId="0" xfId="0" applyFont="1"/>
    <xf numFmtId="0" fontId="0" fillId="0" borderId="0" xfId="0" applyNumberFormat="1" applyFont="1"/>
    <xf numFmtId="0" fontId="0" fillId="0" borderId="1" xfId="0" applyFont="1" applyBorder="1" applyAlignment="1">
      <alignment horizontal="left"/>
    </xf>
    <xf numFmtId="0" fontId="0" fillId="0" borderId="0" xfId="0" applyNumberFormat="1" applyFont="1" applyAlignment="1">
      <alignment horizontal="center" wrapText="1"/>
    </xf>
    <xf numFmtId="2" fontId="0" fillId="0" borderId="0" xfId="0" applyNumberFormat="1" applyFont="1" applyAlignment="1">
      <alignment horizontal="center" wrapText="1"/>
    </xf>
    <xf numFmtId="0" fontId="0" fillId="0" borderId="0" xfId="0" applyFont="1" applyAlignment="1">
      <alignment horizontal="center"/>
    </xf>
    <xf numFmtId="2" fontId="0" fillId="14" borderId="0" xfId="0" applyNumberFormat="1" applyFont="1" applyFill="1"/>
    <xf numFmtId="0" fontId="0" fillId="0" borderId="0" xfId="0" applyFont="1" applyBorder="1" applyAlignment="1">
      <alignment horizontal="left"/>
    </xf>
    <xf numFmtId="4" fontId="38" fillId="14" borderId="0" xfId="0" applyNumberFormat="1" applyFont="1" applyFill="1"/>
    <xf numFmtId="0" fontId="4" fillId="0" borderId="0" xfId="0" applyFont="1" applyAlignment="1" applyProtection="1">
      <alignment horizontal="center"/>
    </xf>
    <xf numFmtId="0" fontId="0" fillId="0" borderId="0" xfId="0" applyFont="1" applyAlignment="1">
      <alignment horizontal="center" wrapText="1"/>
    </xf>
    <xf numFmtId="0" fontId="2" fillId="0" borderId="0" xfId="0" applyFont="1" applyAlignment="1">
      <alignment horizontal="right"/>
    </xf>
    <xf numFmtId="0" fontId="0" fillId="0" borderId="0" xfId="0" applyFont="1" applyAlignment="1"/>
    <xf numFmtId="0" fontId="18" fillId="23" borderId="0" xfId="0" applyFont="1" applyFill="1" applyAlignment="1" applyProtection="1">
      <alignment horizontal="center" vertical="center"/>
    </xf>
    <xf numFmtId="0" fontId="4" fillId="0" borderId="0" xfId="0" applyFont="1" applyAlignment="1" applyProtection="1">
      <alignment horizontal="center" vertical="center"/>
    </xf>
    <xf numFmtId="0" fontId="0" fillId="0" borderId="2" xfId="0" applyFill="1" applyBorder="1" applyAlignment="1" applyProtection="1">
      <alignment horizontal="left" vertical="top" wrapText="1"/>
    </xf>
    <xf numFmtId="0" fontId="0" fillId="0" borderId="36" xfId="0" applyBorder="1" applyAlignment="1" applyProtection="1">
      <alignment horizontal="left" vertical="top" wrapText="1"/>
    </xf>
    <xf numFmtId="0" fontId="0" fillId="0" borderId="77" xfId="0" applyBorder="1" applyAlignment="1" applyProtection="1">
      <alignment vertical="top" wrapText="1"/>
    </xf>
    <xf numFmtId="4" fontId="0" fillId="0" borderId="28" xfId="0" applyNumberFormat="1" applyFont="1" applyBorder="1" applyProtection="1"/>
    <xf numFmtId="0" fontId="15" fillId="3" borderId="79" xfId="4" applyFont="1" applyFill="1" applyAlignment="1">
      <alignment horizontal="left"/>
    </xf>
    <xf numFmtId="0" fontId="15" fillId="3" borderId="0" xfId="0" applyFont="1" applyFill="1" applyAlignment="1">
      <alignment horizontal="right"/>
    </xf>
    <xf numFmtId="2" fontId="0" fillId="0" borderId="0" xfId="0" applyNumberFormat="1" applyAlignment="1">
      <alignment horizontal="left"/>
    </xf>
    <xf numFmtId="2" fontId="38" fillId="14" borderId="0" xfId="0" applyNumberFormat="1" applyFont="1" applyFill="1" applyAlignment="1">
      <alignment wrapText="1"/>
    </xf>
    <xf numFmtId="0" fontId="0" fillId="14" borderId="0" xfId="0" applyFill="1" applyAlignment="1">
      <alignment horizontal="center"/>
    </xf>
    <xf numFmtId="166" fontId="8" fillId="0" borderId="0" xfId="0" applyNumberFormat="1" applyFont="1" applyAlignment="1" applyProtection="1">
      <alignment horizontal="center" vertical="center"/>
    </xf>
    <xf numFmtId="166" fontId="8" fillId="15" borderId="10" xfId="0" applyNumberFormat="1" applyFont="1" applyFill="1" applyBorder="1" applyAlignment="1" applyProtection="1">
      <alignment horizontal="center" vertical="center" wrapText="1"/>
    </xf>
    <xf numFmtId="166" fontId="40" fillId="17" borderId="16" xfId="0" applyNumberFormat="1" applyFont="1" applyFill="1" applyBorder="1" applyAlignment="1" applyProtection="1">
      <alignment horizontal="center" vertical="center" wrapText="1"/>
    </xf>
    <xf numFmtId="166" fontId="56" fillId="19" borderId="64" xfId="0" applyNumberFormat="1" applyFont="1" applyFill="1" applyBorder="1" applyAlignment="1" applyProtection="1">
      <alignment horizontal="center" vertical="center"/>
    </xf>
    <xf numFmtId="166" fontId="8" fillId="17" borderId="16" xfId="0" applyNumberFormat="1" applyFont="1" applyFill="1" applyBorder="1" applyAlignment="1" applyProtection="1">
      <alignment horizontal="center" vertical="center" wrapText="1"/>
    </xf>
    <xf numFmtId="166" fontId="8" fillId="14" borderId="48" xfId="0" applyNumberFormat="1" applyFont="1" applyFill="1" applyBorder="1" applyAlignment="1" applyProtection="1">
      <alignment horizontal="center" vertical="center"/>
    </xf>
    <xf numFmtId="166" fontId="55" fillId="18" borderId="10" xfId="0" applyNumberFormat="1" applyFont="1" applyFill="1" applyBorder="1" applyAlignment="1" applyProtection="1">
      <alignment horizontal="center" vertical="center"/>
    </xf>
    <xf numFmtId="166" fontId="54" fillId="0" borderId="10" xfId="0" applyNumberFormat="1" applyFont="1" applyBorder="1" applyAlignment="1" applyProtection="1">
      <alignment horizontal="center" vertical="center"/>
    </xf>
    <xf numFmtId="166" fontId="8" fillId="0" borderId="10" xfId="0" applyNumberFormat="1" applyFont="1" applyBorder="1" applyAlignment="1" applyProtection="1">
      <alignment horizontal="center" vertical="center"/>
      <protection locked="0"/>
    </xf>
    <xf numFmtId="166" fontId="13" fillId="0" borderId="10" xfId="0" applyNumberFormat="1" applyFont="1" applyBorder="1" applyAlignment="1" applyProtection="1">
      <alignment horizontal="center" vertical="center"/>
      <protection locked="0"/>
    </xf>
    <xf numFmtId="166" fontId="13" fillId="18" borderId="10" xfId="0" applyNumberFormat="1" applyFont="1" applyFill="1" applyBorder="1" applyAlignment="1" applyProtection="1">
      <alignment horizontal="center" vertical="center"/>
      <protection locked="0"/>
    </xf>
    <xf numFmtId="166" fontId="53" fillId="8" borderId="10" xfId="0" applyNumberFormat="1" applyFont="1" applyFill="1" applyBorder="1" applyAlignment="1" applyProtection="1">
      <alignment horizontal="center" vertical="center"/>
    </xf>
    <xf numFmtId="166" fontId="8" fillId="0" borderId="10" xfId="0" applyNumberFormat="1" applyFont="1" applyBorder="1" applyAlignment="1" applyProtection="1">
      <alignment horizontal="center" vertical="center"/>
    </xf>
    <xf numFmtId="166" fontId="8" fillId="18" borderId="10" xfId="0" applyNumberFormat="1" applyFont="1" applyFill="1" applyBorder="1" applyAlignment="1" applyProtection="1">
      <alignment horizontal="center" vertical="center"/>
    </xf>
    <xf numFmtId="166" fontId="53" fillId="8" borderId="57" xfId="0" applyNumberFormat="1" applyFont="1" applyFill="1" applyBorder="1" applyAlignment="1" applyProtection="1">
      <alignment horizontal="center" vertical="center"/>
    </xf>
    <xf numFmtId="166" fontId="8" fillId="0" borderId="0" xfId="0" applyNumberFormat="1" applyFont="1" applyAlignment="1" applyProtection="1">
      <alignment horizontal="right" vertical="center"/>
    </xf>
    <xf numFmtId="166" fontId="13" fillId="16" borderId="0" xfId="0" applyNumberFormat="1" applyFont="1" applyFill="1" applyAlignment="1" applyProtection="1">
      <alignment horizontal="right" vertical="center"/>
    </xf>
    <xf numFmtId="166" fontId="8" fillId="15" borderId="1" xfId="0" applyNumberFormat="1" applyFont="1" applyFill="1" applyBorder="1" applyAlignment="1" applyProtection="1">
      <alignment horizontal="center" vertical="center" wrapText="1"/>
    </xf>
    <xf numFmtId="166" fontId="8" fillId="15" borderId="11" xfId="0" applyNumberFormat="1" applyFont="1" applyFill="1" applyBorder="1" applyAlignment="1" applyProtection="1">
      <alignment horizontal="center" vertical="center" wrapText="1"/>
    </xf>
    <xf numFmtId="166" fontId="13" fillId="16" borderId="66" xfId="0" applyNumberFormat="1" applyFont="1" applyFill="1" applyBorder="1" applyAlignment="1" applyProtection="1">
      <alignment horizontal="right" vertical="center"/>
    </xf>
    <xf numFmtId="166" fontId="40" fillId="17" borderId="0" xfId="0" applyNumberFormat="1" applyFont="1" applyFill="1" applyBorder="1" applyAlignment="1" applyProtection="1">
      <alignment horizontal="right" vertical="center" wrapText="1"/>
    </xf>
    <xf numFmtId="166" fontId="40" fillId="17" borderId="29" xfId="0" applyNumberFormat="1" applyFont="1" applyFill="1" applyBorder="1" applyAlignment="1" applyProtection="1">
      <alignment horizontal="right" vertical="center" wrapText="1"/>
    </xf>
    <xf numFmtId="166" fontId="13" fillId="17" borderId="37" xfId="0" applyNumberFormat="1" applyFont="1" applyFill="1" applyBorder="1" applyAlignment="1" applyProtection="1">
      <alignment horizontal="right" vertical="center"/>
    </xf>
    <xf numFmtId="166" fontId="12" fillId="19" borderId="65" xfId="0" applyNumberFormat="1" applyFont="1" applyFill="1" applyBorder="1" applyAlignment="1" applyProtection="1">
      <alignment horizontal="right" vertical="center"/>
    </xf>
    <xf numFmtId="166" fontId="12" fillId="19" borderId="26" xfId="0" applyNumberFormat="1" applyFont="1" applyFill="1" applyBorder="1" applyAlignment="1" applyProtection="1">
      <alignment horizontal="right" vertical="center"/>
    </xf>
    <xf numFmtId="166" fontId="8" fillId="17" borderId="0" xfId="0" applyNumberFormat="1" applyFont="1" applyFill="1" applyBorder="1" applyAlignment="1" applyProtection="1">
      <alignment horizontal="right" vertical="center" wrapText="1"/>
    </xf>
    <xf numFmtId="166" fontId="8" fillId="17" borderId="29" xfId="0" applyNumberFormat="1" applyFont="1" applyFill="1" applyBorder="1" applyAlignment="1" applyProtection="1">
      <alignment horizontal="right" vertical="center" wrapText="1"/>
    </xf>
    <xf numFmtId="166" fontId="13" fillId="17" borderId="16" xfId="0" applyNumberFormat="1" applyFont="1" applyFill="1" applyBorder="1" applyAlignment="1" applyProtection="1">
      <alignment horizontal="right" vertical="center"/>
    </xf>
    <xf numFmtId="166" fontId="8" fillId="14" borderId="49" xfId="0" applyNumberFormat="1" applyFont="1" applyFill="1" applyBorder="1" applyAlignment="1" applyProtection="1">
      <alignment horizontal="right" vertical="center"/>
    </xf>
    <xf numFmtId="166" fontId="8" fillId="14" borderId="50" xfId="0" applyNumberFormat="1" applyFont="1" applyFill="1" applyBorder="1" applyAlignment="1" applyProtection="1">
      <alignment horizontal="right" vertical="center"/>
    </xf>
    <xf numFmtId="166" fontId="13" fillId="14" borderId="51" xfId="0" applyNumberFormat="1" applyFont="1" applyFill="1" applyBorder="1" applyAlignment="1" applyProtection="1">
      <alignment horizontal="right" vertical="center"/>
    </xf>
    <xf numFmtId="166" fontId="13" fillId="18" borderId="1" xfId="0" applyNumberFormat="1" applyFont="1" applyFill="1" applyBorder="1" applyAlignment="1" applyProtection="1">
      <alignment horizontal="right" vertical="center"/>
    </xf>
    <xf numFmtId="166" fontId="13" fillId="18" borderId="11" xfId="0" applyNumberFormat="1" applyFont="1" applyFill="1" applyBorder="1" applyAlignment="1" applyProtection="1">
      <alignment horizontal="right" vertical="center"/>
    </xf>
    <xf numFmtId="166" fontId="13" fillId="18" borderId="53" xfId="0" applyNumberFormat="1" applyFont="1" applyFill="1" applyBorder="1" applyAlignment="1" applyProtection="1">
      <alignment horizontal="right" vertical="center"/>
    </xf>
    <xf numFmtId="166" fontId="13" fillId="0" borderId="1" xfId="0" applyNumberFormat="1" applyFont="1" applyBorder="1" applyAlignment="1" applyProtection="1">
      <alignment horizontal="right" vertical="center"/>
    </xf>
    <xf numFmtId="166" fontId="13" fillId="0" borderId="11" xfId="0" applyNumberFormat="1" applyFont="1" applyBorder="1" applyAlignment="1" applyProtection="1">
      <alignment horizontal="right" vertical="center"/>
    </xf>
    <xf numFmtId="166" fontId="13" fillId="16" borderId="53" xfId="0" applyNumberFormat="1" applyFont="1" applyFill="1" applyBorder="1" applyAlignment="1" applyProtection="1">
      <alignment horizontal="right" vertical="center"/>
    </xf>
    <xf numFmtId="166" fontId="8" fillId="0" borderId="1" xfId="0" applyNumberFormat="1" applyFont="1" applyBorder="1" applyAlignment="1" applyProtection="1">
      <alignment horizontal="right" vertical="center"/>
      <protection locked="0"/>
    </xf>
    <xf numFmtId="166" fontId="8" fillId="0" borderId="11" xfId="0" applyNumberFormat="1" applyFont="1" applyBorder="1" applyAlignment="1" applyProtection="1">
      <alignment horizontal="right" vertical="center"/>
    </xf>
    <xf numFmtId="166" fontId="13" fillId="0" borderId="1" xfId="0" applyNumberFormat="1" applyFont="1" applyBorder="1" applyAlignment="1" applyProtection="1">
      <alignment horizontal="right" vertical="center"/>
      <protection locked="0"/>
    </xf>
    <xf numFmtId="166" fontId="13" fillId="18" borderId="1" xfId="0" applyNumberFormat="1" applyFont="1" applyFill="1" applyBorder="1" applyAlignment="1" applyProtection="1">
      <alignment horizontal="right" vertical="center"/>
      <protection locked="0"/>
    </xf>
    <xf numFmtId="166" fontId="31" fillId="8" borderId="1" xfId="0" applyNumberFormat="1" applyFont="1" applyFill="1" applyBorder="1" applyAlignment="1" applyProtection="1">
      <alignment horizontal="right" vertical="center"/>
    </xf>
    <xf numFmtId="166" fontId="31" fillId="8" borderId="11" xfId="0" applyNumberFormat="1" applyFont="1" applyFill="1" applyBorder="1" applyAlignment="1" applyProtection="1">
      <alignment horizontal="right" vertical="center"/>
    </xf>
    <xf numFmtId="166" fontId="34" fillId="8" borderId="53" xfId="0" applyNumberFormat="1" applyFont="1" applyFill="1" applyBorder="1" applyAlignment="1" applyProtection="1">
      <alignment horizontal="right" vertical="center"/>
    </xf>
    <xf numFmtId="166" fontId="8" fillId="0" borderId="1" xfId="0" applyNumberFormat="1" applyFont="1" applyBorder="1" applyAlignment="1" applyProtection="1">
      <alignment horizontal="right" vertical="center"/>
    </xf>
    <xf numFmtId="166" fontId="8" fillId="18" borderId="1" xfId="0" applyNumberFormat="1" applyFont="1" applyFill="1" applyBorder="1" applyAlignment="1" applyProtection="1">
      <alignment horizontal="right" vertical="center"/>
    </xf>
    <xf numFmtId="166" fontId="8" fillId="18" borderId="11" xfId="0" applyNumberFormat="1" applyFont="1" applyFill="1" applyBorder="1" applyAlignment="1" applyProtection="1">
      <alignment horizontal="right" vertical="center"/>
    </xf>
    <xf numFmtId="166" fontId="31" fillId="8" borderId="58" xfId="0" applyNumberFormat="1" applyFont="1" applyFill="1" applyBorder="1" applyAlignment="1" applyProtection="1">
      <alignment horizontal="right" vertical="center"/>
    </xf>
    <xf numFmtId="166" fontId="31" fillId="8" borderId="59" xfId="0" applyNumberFormat="1" applyFont="1" applyFill="1" applyBorder="1" applyAlignment="1" applyProtection="1">
      <alignment horizontal="right" vertical="center"/>
    </xf>
    <xf numFmtId="166" fontId="34" fillId="8" borderId="60" xfId="0" applyNumberFormat="1" applyFont="1" applyFill="1" applyBorder="1" applyAlignment="1" applyProtection="1">
      <alignment horizontal="right" vertical="center"/>
    </xf>
    <xf numFmtId="166" fontId="13" fillId="0" borderId="10" xfId="0" applyNumberFormat="1" applyFont="1" applyBorder="1" applyAlignment="1" applyProtection="1">
      <alignment horizontal="center" vertical="center"/>
    </xf>
    <xf numFmtId="166" fontId="13" fillId="18" borderId="10" xfId="0" applyNumberFormat="1" applyFont="1" applyFill="1" applyBorder="1" applyAlignment="1" applyProtection="1">
      <alignment horizontal="center" vertical="center"/>
    </xf>
    <xf numFmtId="166" fontId="0" fillId="0" borderId="1" xfId="0" applyNumberFormat="1" applyFont="1" applyBorder="1" applyProtection="1"/>
    <xf numFmtId="166" fontId="0" fillId="0" borderId="13" xfId="0" applyNumberFormat="1" applyFont="1" applyBorder="1" applyProtection="1"/>
    <xf numFmtId="166" fontId="3" fillId="0" borderId="28" xfId="0" applyNumberFormat="1" applyFont="1" applyBorder="1" applyAlignment="1" applyProtection="1"/>
    <xf numFmtId="166" fontId="3" fillId="7" borderId="1" xfId="0" quotePrefix="1" applyNumberFormat="1" applyFont="1" applyFill="1" applyBorder="1"/>
    <xf numFmtId="166" fontId="3" fillId="0" borderId="1" xfId="0" applyNumberFormat="1" applyFont="1" applyBorder="1"/>
    <xf numFmtId="166" fontId="0" fillId="0" borderId="1" xfId="0" applyNumberFormat="1" applyFont="1" applyBorder="1"/>
    <xf numFmtId="166" fontId="45" fillId="27" borderId="1" xfId="0" applyNumberFormat="1" applyFont="1" applyFill="1" applyBorder="1"/>
    <xf numFmtId="166" fontId="0" fillId="0" borderId="0" xfId="0" applyNumberFormat="1" applyFont="1"/>
    <xf numFmtId="166" fontId="0" fillId="0" borderId="2" xfId="0" applyNumberFormat="1" applyFont="1" applyBorder="1" applyAlignment="1"/>
    <xf numFmtId="166" fontId="0" fillId="0" borderId="4" xfId="0" applyNumberFormat="1" applyFont="1" applyBorder="1" applyAlignment="1"/>
    <xf numFmtId="166" fontId="0" fillId="0" borderId="3" xfId="0" applyNumberFormat="1" applyFont="1" applyBorder="1" applyAlignment="1"/>
    <xf numFmtId="166" fontId="0" fillId="0" borderId="1" xfId="0" quotePrefix="1" applyNumberFormat="1" applyFont="1" applyBorder="1"/>
    <xf numFmtId="166" fontId="0" fillId="0" borderId="0" xfId="0" applyNumberFormat="1" applyFont="1" applyBorder="1" applyAlignment="1"/>
    <xf numFmtId="166" fontId="0" fillId="0" borderId="78" xfId="0" quotePrefix="1" applyNumberFormat="1" applyFont="1" applyBorder="1"/>
    <xf numFmtId="166" fontId="0" fillId="0" borderId="0" xfId="0" applyNumberFormat="1" applyFont="1" applyBorder="1" applyAlignment="1">
      <alignment horizontal="right"/>
    </xf>
    <xf numFmtId="166" fontId="0" fillId="0" borderId="44" xfId="0" applyNumberFormat="1" applyFont="1" applyBorder="1" applyAlignment="1">
      <alignment horizontal="center" wrapText="1"/>
    </xf>
    <xf numFmtId="166" fontId="0" fillId="0" borderId="9" xfId="0" applyNumberFormat="1" applyFont="1" applyBorder="1" applyAlignment="1">
      <alignment horizontal="center" wrapText="1"/>
    </xf>
    <xf numFmtId="166" fontId="0" fillId="0" borderId="83" xfId="0" applyNumberFormat="1" applyFont="1" applyBorder="1" applyAlignment="1">
      <alignment horizontal="center" wrapText="1"/>
    </xf>
    <xf numFmtId="166" fontId="0" fillId="0" borderId="0" xfId="0" applyNumberFormat="1" applyFont="1" applyBorder="1" applyAlignment="1">
      <alignment horizontal="center" wrapText="1"/>
    </xf>
    <xf numFmtId="166" fontId="3" fillId="0" borderId="0" xfId="0" applyNumberFormat="1" applyFont="1" applyFill="1" applyAlignment="1">
      <alignment wrapText="1"/>
    </xf>
    <xf numFmtId="166" fontId="3" fillId="22" borderId="0" xfId="0" applyNumberFormat="1" applyFont="1" applyFill="1" applyAlignment="1">
      <alignment horizontal="center" vertical="center" wrapText="1"/>
    </xf>
    <xf numFmtId="166" fontId="0" fillId="0" borderId="0" xfId="0" applyNumberFormat="1" applyFont="1" applyAlignment="1">
      <alignment horizontal="center" wrapText="1"/>
    </xf>
    <xf numFmtId="166" fontId="0" fillId="0" borderId="2" xfId="0" applyNumberFormat="1" applyFont="1" applyBorder="1" applyAlignment="1">
      <alignment horizontal="center" wrapText="1"/>
    </xf>
    <xf numFmtId="166" fontId="0" fillId="0" borderId="5" xfId="0" applyNumberFormat="1" applyFont="1" applyBorder="1" applyAlignment="1">
      <alignment horizontal="center" wrapText="1"/>
    </xf>
    <xf numFmtId="166" fontId="0" fillId="0" borderId="3" xfId="0" applyNumberFormat="1" applyFont="1" applyBorder="1" applyAlignment="1">
      <alignment horizontal="center" wrapText="1"/>
    </xf>
    <xf numFmtId="166" fontId="0" fillId="0" borderId="30" xfId="0" applyNumberFormat="1" applyFont="1" applyBorder="1" applyAlignment="1">
      <alignment horizontal="center" wrapText="1"/>
    </xf>
    <xf numFmtId="166" fontId="0" fillId="0" borderId="80" xfId="0" applyNumberFormat="1" applyFont="1" applyBorder="1" applyAlignment="1">
      <alignment horizontal="center" wrapText="1"/>
    </xf>
    <xf numFmtId="166" fontId="0" fillId="0" borderId="24" xfId="0" applyNumberFormat="1" applyFont="1" applyBorder="1" applyAlignment="1">
      <alignment horizontal="center" wrapText="1"/>
    </xf>
    <xf numFmtId="166" fontId="0" fillId="0" borderId="78" xfId="0" applyNumberFormat="1" applyFont="1" applyBorder="1" applyAlignment="1">
      <alignment horizontal="center" wrapText="1"/>
    </xf>
    <xf numFmtId="166" fontId="0" fillId="0" borderId="81" xfId="0" applyNumberFormat="1" applyFont="1" applyBorder="1" applyAlignment="1">
      <alignment horizontal="center" wrapText="1"/>
    </xf>
    <xf numFmtId="166" fontId="0" fillId="0" borderId="0" xfId="0" applyNumberFormat="1" applyFont="1" applyBorder="1" applyAlignment="1">
      <alignment horizontal="center"/>
    </xf>
    <xf numFmtId="166" fontId="3" fillId="0" borderId="0" xfId="0" applyNumberFormat="1" applyFont="1" applyAlignment="1">
      <alignment horizontal="center" vertical="center" wrapText="1"/>
    </xf>
    <xf numFmtId="166" fontId="3" fillId="0" borderId="12" xfId="0" applyNumberFormat="1" applyFont="1" applyBorder="1" applyAlignment="1">
      <alignment wrapText="1"/>
    </xf>
    <xf numFmtId="166" fontId="3" fillId="0" borderId="0" xfId="0" applyNumberFormat="1" applyFont="1" applyBorder="1" applyAlignment="1">
      <alignment vertical="center" wrapText="1"/>
    </xf>
    <xf numFmtId="166" fontId="0" fillId="0" borderId="90" xfId="0" applyNumberFormat="1" applyFont="1" applyBorder="1" applyAlignment="1">
      <alignment horizontal="center" wrapText="1"/>
    </xf>
    <xf numFmtId="166" fontId="0" fillId="0" borderId="87" xfId="0" applyNumberFormat="1" applyFont="1" applyBorder="1" applyAlignment="1">
      <alignment horizontal="center" wrapText="1"/>
    </xf>
    <xf numFmtId="166" fontId="3" fillId="0" borderId="8" xfId="0" applyNumberFormat="1" applyFont="1" applyBorder="1" applyAlignment="1">
      <alignment horizontal="center" vertical="center" wrapText="1"/>
    </xf>
    <xf numFmtId="166" fontId="0" fillId="0" borderId="0" xfId="0" applyNumberFormat="1"/>
    <xf numFmtId="166" fontId="0" fillId="0" borderId="0" xfId="0" applyNumberFormat="1" applyFont="1" applyAlignment="1">
      <alignment horizontal="center"/>
    </xf>
    <xf numFmtId="166" fontId="2" fillId="0" borderId="0" xfId="0" applyNumberFormat="1" applyFont="1" applyAlignment="1"/>
    <xf numFmtId="166" fontId="38" fillId="0" borderId="0" xfId="0" applyNumberFormat="1" applyFont="1" applyAlignment="1">
      <alignment horizontal="center"/>
    </xf>
    <xf numFmtId="166" fontId="0" fillId="0" borderId="0" xfId="0" applyNumberFormat="1" applyAlignment="1">
      <alignment wrapText="1"/>
    </xf>
    <xf numFmtId="166" fontId="0" fillId="14" borderId="0" xfId="0" applyNumberFormat="1" applyFill="1"/>
    <xf numFmtId="166" fontId="0" fillId="7" borderId="0" xfId="0" applyNumberFormat="1" applyFill="1" applyAlignment="1">
      <alignment horizontal="center" vertical="center"/>
    </xf>
    <xf numFmtId="166" fontId="38" fillId="0" borderId="0" xfId="0" applyNumberFormat="1" applyFont="1"/>
    <xf numFmtId="166" fontId="10" fillId="4" borderId="1" xfId="0" applyNumberFormat="1" applyFont="1" applyFill="1" applyBorder="1" applyAlignment="1">
      <alignment horizontal="center" vertical="center" wrapText="1"/>
    </xf>
    <xf numFmtId="166" fontId="0" fillId="0" borderId="0" xfId="0" quotePrefix="1" applyNumberFormat="1"/>
    <xf numFmtId="166" fontId="0" fillId="0" borderId="1" xfId="0" quotePrefix="1" applyNumberFormat="1" applyFont="1" applyBorder="1" applyProtection="1">
      <protection locked="0"/>
    </xf>
    <xf numFmtId="166" fontId="0" fillId="0" borderId="1" xfId="0" quotePrefix="1" applyNumberFormat="1" applyBorder="1" applyProtection="1">
      <protection locked="0"/>
    </xf>
    <xf numFmtId="166" fontId="0" fillId="0" borderId="93" xfId="0" quotePrefix="1" applyNumberFormat="1" applyBorder="1" applyProtection="1">
      <protection locked="0"/>
    </xf>
    <xf numFmtId="0" fontId="17" fillId="13" borderId="5" xfId="3" applyBorder="1" applyAlignment="1" applyProtection="1">
      <alignment horizontal="center"/>
      <protection locked="0"/>
    </xf>
    <xf numFmtId="0" fontId="17" fillId="13" borderId="0" xfId="3" applyNumberFormat="1" applyAlignment="1" applyProtection="1">
      <alignment horizontal="center" vertical="center"/>
    </xf>
    <xf numFmtId="0" fontId="8" fillId="0" borderId="0" xfId="0" applyNumberFormat="1" applyFont="1" applyAlignment="1" applyProtection="1">
      <alignment horizontal="center" vertical="center"/>
    </xf>
    <xf numFmtId="0" fontId="29" fillId="13" borderId="0" xfId="3" applyNumberFormat="1" applyFont="1" applyAlignment="1" applyProtection="1">
      <alignment vertical="center"/>
    </xf>
    <xf numFmtId="0" fontId="8" fillId="0" borderId="0" xfId="0" applyNumberFormat="1" applyFont="1" applyAlignment="1" applyProtection="1">
      <alignment horizontal="left" vertical="center"/>
    </xf>
    <xf numFmtId="0" fontId="8" fillId="0" borderId="0" xfId="0" applyNumberFormat="1" applyFont="1" applyAlignment="1" applyProtection="1">
      <alignment horizontal="right" vertical="center"/>
    </xf>
    <xf numFmtId="0" fontId="13" fillId="16" borderId="0" xfId="0" applyNumberFormat="1" applyFont="1" applyFill="1" applyAlignment="1" applyProtection="1">
      <alignment horizontal="right" vertical="center"/>
    </xf>
    <xf numFmtId="0" fontId="17" fillId="13" borderId="0" xfId="3" applyNumberFormat="1" applyAlignment="1" applyProtection="1">
      <alignment horizontal="right" vertical="center"/>
    </xf>
    <xf numFmtId="0" fontId="8" fillId="17" borderId="42" xfId="0" applyNumberFormat="1" applyFont="1" applyFill="1" applyBorder="1" applyAlignment="1" applyProtection="1">
      <alignment horizontal="center" vertical="center"/>
    </xf>
    <xf numFmtId="0" fontId="8" fillId="17" borderId="45" xfId="0" applyNumberFormat="1" applyFont="1" applyFill="1" applyBorder="1" applyAlignment="1" applyProtection="1">
      <alignment horizontal="center" vertical="center"/>
    </xf>
    <xf numFmtId="0" fontId="0" fillId="0" borderId="0" xfId="0" applyNumberFormat="1" applyProtection="1"/>
    <xf numFmtId="0" fontId="8" fillId="17" borderId="0" xfId="0" applyNumberFormat="1" applyFont="1" applyFill="1" applyBorder="1" applyAlignment="1" applyProtection="1">
      <alignment horizontal="center" vertical="center"/>
    </xf>
    <xf numFmtId="0" fontId="11" fillId="0" borderId="5" xfId="0" applyFont="1" applyFill="1" applyBorder="1" applyAlignment="1" applyProtection="1">
      <alignment horizontal="left" vertical="center"/>
    </xf>
    <xf numFmtId="0" fontId="8" fillId="18" borderId="0" xfId="0" applyNumberFormat="1" applyFont="1" applyFill="1" applyAlignment="1" applyProtection="1">
      <alignment horizontal="center" vertical="center"/>
    </xf>
    <xf numFmtId="0" fontId="8" fillId="18" borderId="42" xfId="0" applyNumberFormat="1" applyFont="1" applyFill="1" applyBorder="1" applyAlignment="1" applyProtection="1">
      <alignment horizontal="center" vertical="center"/>
    </xf>
    <xf numFmtId="0" fontId="0" fillId="18" borderId="0" xfId="0" applyNumberFormat="1" applyFill="1" applyProtection="1"/>
    <xf numFmtId="0" fontId="8" fillId="18" borderId="0" xfId="0" applyNumberFormat="1" applyFont="1" applyFill="1" applyBorder="1" applyAlignment="1" applyProtection="1">
      <alignment horizontal="center" vertical="center"/>
    </xf>
    <xf numFmtId="0" fontId="0" fillId="0" borderId="0" xfId="0" applyNumberFormat="1" applyAlignment="1">
      <alignment horizontal="left"/>
    </xf>
    <xf numFmtId="0" fontId="11" fillId="0" borderId="5" xfId="0" applyFont="1" applyFill="1" applyBorder="1" applyAlignment="1" applyProtection="1">
      <alignment horizontal="left" vertical="center"/>
    </xf>
    <xf numFmtId="0" fontId="57" fillId="0" borderId="0" xfId="0" applyFont="1" applyAlignment="1">
      <alignment horizontal="center"/>
    </xf>
    <xf numFmtId="0" fontId="5" fillId="0" borderId="1" xfId="0" applyFont="1" applyBorder="1" applyAlignment="1">
      <alignment horizontal="left" vertical="top"/>
    </xf>
    <xf numFmtId="0" fontId="0" fillId="0" borderId="0" xfId="0" applyAlignment="1">
      <alignment horizontal="left" vertical="top"/>
    </xf>
    <xf numFmtId="166" fontId="0" fillId="0" borderId="3" xfId="0" applyNumberFormat="1" applyFont="1" applyBorder="1" applyAlignment="1" applyProtection="1">
      <protection locked="0"/>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166" fontId="0" fillId="0" borderId="0" xfId="0" applyNumberFormat="1" applyProtection="1"/>
    <xf numFmtId="166" fontId="50" fillId="2" borderId="82" xfId="0" applyNumberFormat="1" applyFont="1" applyFill="1" applyBorder="1" applyAlignment="1" applyProtection="1">
      <alignment horizontal="center" vertical="center" wrapText="1"/>
    </xf>
    <xf numFmtId="166" fontId="50" fillId="2" borderId="83" xfId="0" applyNumberFormat="1" applyFont="1" applyFill="1" applyBorder="1" applyAlignment="1" applyProtection="1">
      <alignment horizontal="center" vertical="center" wrapText="1"/>
    </xf>
    <xf numFmtId="166" fontId="50" fillId="2" borderId="44" xfId="0" applyNumberFormat="1" applyFont="1" applyFill="1" applyBorder="1" applyAlignment="1" applyProtection="1">
      <alignment horizontal="center" vertical="center" wrapText="1"/>
    </xf>
    <xf numFmtId="166" fontId="50" fillId="2" borderId="84" xfId="0" applyNumberFormat="1" applyFont="1" applyFill="1" applyBorder="1" applyAlignment="1" applyProtection="1">
      <alignment horizontal="center" vertical="center" wrapText="1"/>
    </xf>
    <xf numFmtId="166" fontId="0" fillId="0" borderId="0" xfId="0" applyNumberFormat="1" applyAlignment="1" applyProtection="1">
      <alignment horizontal="center" vertical="center" wrapText="1"/>
    </xf>
    <xf numFmtId="166" fontId="0" fillId="23" borderId="1" xfId="7" applyNumberFormat="1" applyFont="1" applyFill="1" applyBorder="1" applyProtection="1"/>
    <xf numFmtId="166" fontId="0" fillId="23" borderId="93" xfId="7" applyNumberFormat="1" applyFont="1" applyFill="1" applyBorder="1" applyProtection="1"/>
    <xf numFmtId="166" fontId="0" fillId="0" borderId="0" xfId="0" applyNumberFormat="1" applyProtection="1">
      <protection locked="0"/>
    </xf>
    <xf numFmtId="166" fontId="0" fillId="0" borderId="10" xfId="0" applyNumberFormat="1" applyBorder="1" applyProtection="1">
      <protection locked="0"/>
    </xf>
    <xf numFmtId="166" fontId="0" fillId="0" borderId="1" xfId="0" applyNumberFormat="1" applyBorder="1" applyProtection="1">
      <protection locked="0"/>
    </xf>
    <xf numFmtId="166" fontId="51" fillId="0" borderId="1" xfId="0" applyNumberFormat="1" applyFont="1" applyBorder="1" applyProtection="1">
      <protection locked="0"/>
    </xf>
    <xf numFmtId="14" fontId="51" fillId="0" borderId="1" xfId="0" applyNumberFormat="1" applyFont="1" applyBorder="1" applyProtection="1">
      <protection locked="0"/>
    </xf>
    <xf numFmtId="9" fontId="0" fillId="0" borderId="1" xfId="1" applyFont="1" applyBorder="1" applyAlignment="1" applyProtection="1">
      <alignment horizontal="center"/>
      <protection locked="0"/>
    </xf>
    <xf numFmtId="166" fontId="0" fillId="0" borderId="11" xfId="0" applyNumberFormat="1" applyBorder="1" applyProtection="1">
      <protection locked="0"/>
    </xf>
    <xf numFmtId="166" fontId="0" fillId="23" borderId="1" xfId="0" applyNumberFormat="1" applyFill="1" applyBorder="1" applyProtection="1">
      <protection locked="0"/>
    </xf>
    <xf numFmtId="9" fontId="0" fillId="23" borderId="1" xfId="1" applyFont="1" applyFill="1" applyBorder="1" applyAlignment="1" applyProtection="1">
      <alignment horizontal="center"/>
      <protection locked="0"/>
    </xf>
    <xf numFmtId="166" fontId="0" fillId="0" borderId="92" xfId="0" applyNumberFormat="1" applyBorder="1" applyProtection="1">
      <protection locked="0"/>
    </xf>
    <xf numFmtId="166" fontId="0" fillId="0" borderId="93" xfId="0" applyNumberFormat="1" applyBorder="1" applyProtection="1">
      <protection locked="0"/>
    </xf>
    <xf numFmtId="166" fontId="0" fillId="23" borderId="93" xfId="0" applyNumberFormat="1" applyFill="1" applyBorder="1" applyProtection="1">
      <protection locked="0"/>
    </xf>
    <xf numFmtId="166" fontId="51" fillId="0" borderId="93" xfId="0" applyNumberFormat="1" applyFont="1" applyBorder="1" applyProtection="1">
      <protection locked="0"/>
    </xf>
    <xf numFmtId="9" fontId="0" fillId="0" borderId="93" xfId="1" applyFont="1" applyBorder="1" applyAlignment="1" applyProtection="1">
      <alignment horizontal="center"/>
      <protection locked="0"/>
    </xf>
    <xf numFmtId="9" fontId="0" fillId="23" borderId="93" xfId="1" applyFont="1" applyFill="1" applyBorder="1" applyAlignment="1" applyProtection="1">
      <alignment horizontal="center"/>
      <protection locked="0"/>
    </xf>
    <xf numFmtId="166" fontId="0" fillId="0" borderId="17" xfId="0" applyNumberFormat="1" applyBorder="1" applyProtection="1">
      <protection locked="0"/>
    </xf>
    <xf numFmtId="0" fontId="0" fillId="0" borderId="0" xfId="0" applyAlignment="1" applyProtection="1">
      <alignment horizontal="left"/>
      <protection locked="0"/>
    </xf>
    <xf numFmtId="0" fontId="41" fillId="31" borderId="94" xfId="0" applyFont="1" applyFill="1" applyBorder="1"/>
    <xf numFmtId="0" fontId="41" fillId="0" borderId="94" xfId="0" applyFont="1" applyBorder="1"/>
    <xf numFmtId="0" fontId="18" fillId="0" borderId="0" xfId="0" applyFont="1" applyAlignment="1">
      <alignment wrapText="1"/>
    </xf>
    <xf numFmtId="164" fontId="52" fillId="26" borderId="79" xfId="0" applyNumberFormat="1" applyFont="1" applyFill="1" applyBorder="1" applyAlignment="1" applyProtection="1">
      <alignment horizontal="center" vertical="center"/>
      <protection locked="0"/>
    </xf>
    <xf numFmtId="9" fontId="52" fillId="26" borderId="79" xfId="0" applyNumberFormat="1" applyFont="1" applyFill="1" applyBorder="1" applyAlignment="1" applyProtection="1">
      <alignment horizontal="center" vertical="center"/>
      <protection locked="0"/>
    </xf>
    <xf numFmtId="0" fontId="6" fillId="0" borderId="0" xfId="0" applyFont="1" applyAlignment="1">
      <alignment horizontal="right" vertical="center"/>
    </xf>
    <xf numFmtId="166" fontId="0" fillId="0" borderId="0" xfId="0" applyNumberFormat="1" applyAlignment="1"/>
    <xf numFmtId="166" fontId="3" fillId="22" borderId="0" xfId="0" applyNumberFormat="1" applyFont="1" applyFill="1" applyAlignment="1">
      <alignment horizontal="center" vertical="top" wrapText="1"/>
    </xf>
    <xf numFmtId="0" fontId="58" fillId="23" borderId="0" xfId="2" applyFont="1" applyFill="1" applyBorder="1" applyAlignment="1" applyProtection="1">
      <alignment horizontal="center"/>
    </xf>
    <xf numFmtId="0" fontId="48" fillId="23" borderId="7" xfId="6" applyFill="1" applyBorder="1" applyAlignment="1" applyProtection="1">
      <alignment horizontal="left" vertical="top" wrapText="1"/>
    </xf>
    <xf numFmtId="0" fontId="0" fillId="23" borderId="91" xfId="0" applyFill="1" applyBorder="1" applyAlignment="1" applyProtection="1">
      <alignment vertical="top" wrapText="1"/>
    </xf>
    <xf numFmtId="164" fontId="17" fillId="13" borderId="5" xfId="3" applyNumberFormat="1" applyBorder="1" applyAlignment="1" applyProtection="1">
      <alignment horizontal="center"/>
      <protection locked="0"/>
    </xf>
    <xf numFmtId="10" fontId="17" fillId="13" borderId="5" xfId="1" applyNumberFormat="1" applyFont="1" applyFill="1" applyBorder="1" applyAlignment="1" applyProtection="1">
      <alignment horizontal="center"/>
      <protection locked="0"/>
    </xf>
    <xf numFmtId="0" fontId="0" fillId="2" borderId="1" xfId="0" applyFont="1" applyFill="1" applyBorder="1" applyAlignment="1" applyProtection="1">
      <alignment horizontal="center" vertical="top" wrapText="1"/>
    </xf>
    <xf numFmtId="0" fontId="0" fillId="2" borderId="2" xfId="0" applyFill="1" applyBorder="1" applyAlignment="1" applyProtection="1">
      <alignment horizontal="left" vertical="top" wrapText="1"/>
    </xf>
    <xf numFmtId="0" fontId="0" fillId="2" borderId="3" xfId="0" applyFill="1" applyBorder="1" applyAlignment="1" applyProtection="1">
      <alignment vertical="top" wrapText="1"/>
    </xf>
    <xf numFmtId="0" fontId="11" fillId="0" borderId="5" xfId="0" applyFont="1" applyFill="1" applyBorder="1" applyAlignment="1" applyProtection="1">
      <alignment horizontal="left" vertical="center"/>
    </xf>
    <xf numFmtId="0" fontId="46" fillId="28" borderId="0" xfId="0" applyFont="1" applyFill="1" applyAlignment="1" applyProtection="1">
      <alignment horizontal="center" vertical="center" wrapText="1"/>
    </xf>
    <xf numFmtId="0" fontId="46" fillId="28" borderId="0" xfId="0" applyFont="1" applyFill="1" applyAlignment="1" applyProtection="1">
      <alignment horizontal="center" vertical="center"/>
    </xf>
    <xf numFmtId="0" fontId="4" fillId="0" borderId="0" xfId="0" applyFont="1" applyAlignment="1" applyProtection="1">
      <alignment horizontal="center"/>
    </xf>
    <xf numFmtId="0" fontId="11" fillId="0" borderId="36" xfId="0" applyFont="1" applyFill="1" applyBorder="1" applyAlignment="1" applyProtection="1">
      <alignment horizontal="left" vertical="center"/>
    </xf>
    <xf numFmtId="0" fontId="11" fillId="0" borderId="77" xfId="0" applyFont="1" applyFill="1" applyBorder="1" applyAlignment="1" applyProtection="1">
      <alignment horizontal="left" vertical="center"/>
    </xf>
    <xf numFmtId="0" fontId="11" fillId="5" borderId="34" xfId="0" applyFont="1" applyFill="1" applyBorder="1" applyAlignment="1" applyProtection="1">
      <alignment horizontal="left" vertical="center"/>
    </xf>
    <xf numFmtId="0" fontId="11" fillId="5" borderId="5" xfId="0" applyFont="1" applyFill="1" applyBorder="1" applyAlignment="1" applyProtection="1">
      <alignment horizontal="left" vertical="center"/>
    </xf>
    <xf numFmtId="0" fontId="11" fillId="5" borderId="3" xfId="0" applyFont="1" applyFill="1" applyBorder="1" applyAlignment="1" applyProtection="1">
      <alignment horizontal="left" vertical="center"/>
    </xf>
    <xf numFmtId="0" fontId="41" fillId="15" borderId="68" xfId="0" applyFont="1" applyFill="1" applyBorder="1" applyAlignment="1" applyProtection="1">
      <alignment horizontal="center" vertical="center" wrapText="1"/>
    </xf>
    <xf numFmtId="0" fontId="41" fillId="15" borderId="69" xfId="0" applyFont="1" applyFill="1" applyBorder="1" applyAlignment="1" applyProtection="1">
      <alignment horizontal="center" vertical="center" wrapText="1"/>
    </xf>
    <xf numFmtId="0" fontId="0" fillId="25" borderId="49" xfId="0" applyFill="1" applyBorder="1" applyAlignment="1" applyProtection="1">
      <alignment horizontal="center"/>
    </xf>
    <xf numFmtId="0" fontId="2" fillId="25" borderId="49" xfId="0" applyFont="1" applyFill="1" applyBorder="1" applyAlignment="1" applyProtection="1">
      <alignment horizontal="center"/>
    </xf>
    <xf numFmtId="0" fontId="42" fillId="25" borderId="6" xfId="0" applyFont="1" applyFill="1" applyBorder="1" applyAlignment="1" applyProtection="1">
      <alignment horizontal="center"/>
    </xf>
    <xf numFmtId="0" fontId="0" fillId="0" borderId="13" xfId="0" applyFont="1" applyBorder="1" applyAlignment="1" applyProtection="1">
      <alignment horizontal="center" vertical="top" wrapText="1"/>
    </xf>
    <xf numFmtId="0" fontId="0" fillId="0" borderId="14" xfId="0" applyFont="1" applyBorder="1" applyAlignment="1" applyProtection="1">
      <alignment horizontal="center" vertical="top" wrapText="1"/>
    </xf>
    <xf numFmtId="0" fontId="4" fillId="12" borderId="14" xfId="0" applyFont="1" applyFill="1" applyBorder="1" applyAlignment="1">
      <alignment horizontal="center"/>
    </xf>
    <xf numFmtId="0" fontId="6" fillId="0" borderId="33" xfId="0" applyFont="1" applyFill="1" applyBorder="1" applyAlignment="1">
      <alignment horizontal="center" vertical="center"/>
    </xf>
    <xf numFmtId="0" fontId="6" fillId="0" borderId="33" xfId="0" applyFont="1" applyFill="1" applyBorder="1" applyAlignment="1" applyProtection="1">
      <alignment horizontal="center" vertical="center"/>
    </xf>
    <xf numFmtId="0" fontId="4" fillId="12" borderId="2" xfId="0" applyFont="1" applyFill="1" applyBorder="1" applyAlignment="1" applyProtection="1">
      <alignment horizontal="center"/>
    </xf>
    <xf numFmtId="0" fontId="4" fillId="12" borderId="3" xfId="0" applyFont="1" applyFill="1" applyBorder="1" applyAlignment="1" applyProtection="1">
      <alignment horizontal="center"/>
    </xf>
    <xf numFmtId="0" fontId="28" fillId="10" borderId="34" xfId="0" applyFont="1" applyFill="1" applyBorder="1" applyAlignment="1" applyProtection="1">
      <alignment horizontal="left" vertical="center"/>
    </xf>
    <xf numFmtId="0" fontId="28" fillId="10" borderId="5" xfId="0" applyFont="1" applyFill="1" applyBorder="1" applyAlignment="1" applyProtection="1">
      <alignment horizontal="left" vertical="center"/>
    </xf>
    <xf numFmtId="0" fontId="10" fillId="4" borderId="47" xfId="0" applyFont="1" applyFill="1" applyBorder="1" applyAlignment="1" applyProtection="1">
      <alignment horizontal="center" vertical="center"/>
    </xf>
    <xf numFmtId="0" fontId="10" fillId="4" borderId="48" xfId="0" applyFont="1" applyFill="1" applyBorder="1" applyAlignment="1" applyProtection="1">
      <alignment horizontal="center" vertical="center"/>
    </xf>
    <xf numFmtId="0" fontId="33" fillId="0" borderId="29" xfId="0" applyFont="1" applyBorder="1" applyAlignment="1" applyProtection="1">
      <alignment horizontal="center" vertical="center"/>
    </xf>
    <xf numFmtId="166" fontId="8" fillId="15" borderId="43" xfId="0" applyNumberFormat="1" applyFont="1" applyFill="1" applyBorder="1" applyAlignment="1" applyProtection="1">
      <alignment horizontal="center" vertical="center"/>
    </xf>
    <xf numFmtId="166" fontId="8" fillId="15" borderId="44" xfId="0" applyNumberFormat="1" applyFont="1" applyFill="1" applyBorder="1" applyAlignment="1" applyProtection="1">
      <alignment horizontal="center" vertical="center"/>
    </xf>
    <xf numFmtId="166" fontId="8" fillId="15" borderId="15" xfId="0" applyNumberFormat="1" applyFont="1" applyFill="1" applyBorder="1" applyAlignment="1" applyProtection="1">
      <alignment horizontal="center" vertical="center"/>
    </xf>
    <xf numFmtId="166" fontId="3" fillId="16" borderId="22" xfId="0" applyNumberFormat="1" applyFont="1" applyFill="1" applyBorder="1" applyAlignment="1" applyProtection="1">
      <alignment horizontal="center" vertical="center"/>
    </xf>
    <xf numFmtId="166" fontId="3" fillId="16" borderId="20" xfId="0" applyNumberFormat="1" applyFont="1" applyFill="1" applyBorder="1" applyAlignment="1" applyProtection="1">
      <alignment horizontal="center" vertical="center"/>
    </xf>
    <xf numFmtId="166" fontId="8" fillId="15" borderId="10" xfId="0" applyNumberFormat="1" applyFont="1" applyFill="1" applyBorder="1" applyAlignment="1" applyProtection="1">
      <alignment horizontal="center" vertical="center"/>
    </xf>
    <xf numFmtId="166" fontId="8" fillId="15" borderId="1" xfId="0" applyNumberFormat="1" applyFont="1" applyFill="1" applyBorder="1" applyAlignment="1" applyProtection="1">
      <alignment horizontal="center" vertical="center"/>
    </xf>
    <xf numFmtId="166" fontId="8" fillId="15" borderId="11" xfId="0" applyNumberFormat="1" applyFont="1" applyFill="1" applyBorder="1" applyAlignment="1" applyProtection="1">
      <alignment horizontal="center" vertical="center"/>
    </xf>
    <xf numFmtId="0" fontId="32" fillId="19" borderId="61" xfId="0" applyFont="1" applyFill="1" applyBorder="1" applyAlignment="1" applyProtection="1">
      <alignment horizontal="right" vertical="center"/>
    </xf>
    <xf numFmtId="0" fontId="32" fillId="19" borderId="62" xfId="0" applyFont="1" applyFill="1" applyBorder="1" applyAlignment="1" applyProtection="1">
      <alignment horizontal="right" vertical="center"/>
    </xf>
    <xf numFmtId="0" fontId="32" fillId="19" borderId="63" xfId="0" applyFont="1" applyFill="1" applyBorder="1" applyAlignment="1" applyProtection="1">
      <alignment horizontal="right" vertical="center"/>
    </xf>
    <xf numFmtId="0" fontId="24" fillId="12" borderId="52" xfId="0" applyFont="1" applyFill="1" applyBorder="1" applyAlignment="1" applyProtection="1">
      <alignment horizontal="center" vertical="center" textRotation="90"/>
    </xf>
    <xf numFmtId="0" fontId="24" fillId="12" borderId="54" xfId="0" applyFont="1" applyFill="1" applyBorder="1" applyAlignment="1" applyProtection="1">
      <alignment horizontal="center" vertical="center" textRotation="90"/>
    </xf>
    <xf numFmtId="0" fontId="11" fillId="5" borderId="41"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28" fillId="10" borderId="55" xfId="0" applyFont="1" applyFill="1" applyBorder="1" applyAlignment="1" applyProtection="1">
      <alignment horizontal="left" vertical="center"/>
    </xf>
    <xf numFmtId="0" fontId="28" fillId="10" borderId="56"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166" fontId="3" fillId="0" borderId="83" xfId="0" applyNumberFormat="1" applyFont="1" applyBorder="1" applyAlignment="1">
      <alignment horizontal="center" wrapText="1"/>
    </xf>
    <xf numFmtId="166" fontId="3" fillId="0" borderId="14" xfId="0" applyNumberFormat="1" applyFont="1" applyBorder="1" applyAlignment="1">
      <alignment horizontal="center" wrapText="1"/>
    </xf>
    <xf numFmtId="166" fontId="3" fillId="7" borderId="83" xfId="0" applyNumberFormat="1" applyFont="1" applyFill="1" applyBorder="1" applyAlignment="1">
      <alignment horizontal="center" wrapText="1"/>
    </xf>
    <xf numFmtId="166" fontId="3" fillId="7" borderId="81" xfId="0" applyNumberFormat="1" applyFont="1" applyFill="1" applyBorder="1" applyAlignment="1">
      <alignment horizontal="center" wrapText="1"/>
    </xf>
    <xf numFmtId="166" fontId="3" fillId="7" borderId="87" xfId="0" applyNumberFormat="1" applyFont="1" applyFill="1" applyBorder="1" applyAlignment="1">
      <alignment horizontal="center" wrapText="1"/>
    </xf>
    <xf numFmtId="166" fontId="45" fillId="8" borderId="84" xfId="0" applyNumberFormat="1" applyFont="1" applyFill="1" applyBorder="1" applyAlignment="1">
      <alignment horizontal="center" wrapText="1"/>
    </xf>
    <xf numFmtId="166" fontId="45" fillId="8" borderId="85" xfId="0" applyNumberFormat="1" applyFont="1" applyFill="1" applyBorder="1" applyAlignment="1">
      <alignment horizontal="center" wrapText="1"/>
    </xf>
    <xf numFmtId="166" fontId="45" fillId="8" borderId="88" xfId="0" applyNumberFormat="1" applyFont="1" applyFill="1" applyBorder="1" applyAlignment="1">
      <alignment horizontal="center" wrapText="1"/>
    </xf>
    <xf numFmtId="166" fontId="0" fillId="0" borderId="89" xfId="0" applyNumberFormat="1" applyFont="1" applyBorder="1" applyAlignment="1">
      <alignment horizontal="center" wrapText="1"/>
    </xf>
    <xf numFmtId="166" fontId="0" fillId="0" borderId="7" xfId="0" applyNumberFormat="1" applyFont="1" applyBorder="1" applyAlignment="1">
      <alignment horizontal="center" wrapText="1"/>
    </xf>
    <xf numFmtId="166" fontId="45" fillId="8" borderId="22" xfId="0" applyNumberFormat="1" applyFont="1" applyFill="1" applyBorder="1" applyAlignment="1">
      <alignment horizontal="center" wrapText="1"/>
    </xf>
    <xf numFmtId="166" fontId="45" fillId="8" borderId="20" xfId="0" applyNumberFormat="1" applyFont="1" applyFill="1" applyBorder="1" applyAlignment="1">
      <alignment horizontal="center" wrapText="1"/>
    </xf>
    <xf numFmtId="166" fontId="45" fillId="8" borderId="21" xfId="0" applyNumberFormat="1" applyFont="1" applyFill="1" applyBorder="1" applyAlignment="1">
      <alignment horizontal="center" wrapText="1"/>
    </xf>
    <xf numFmtId="166" fontId="3" fillId="0" borderId="2" xfId="0" applyNumberFormat="1" applyFont="1" applyBorder="1" applyAlignment="1">
      <alignment horizontal="center" wrapText="1"/>
    </xf>
    <xf numFmtId="166" fontId="3" fillId="0" borderId="5" xfId="0" applyNumberFormat="1" applyFont="1" applyBorder="1" applyAlignment="1">
      <alignment horizontal="center" wrapText="1"/>
    </xf>
    <xf numFmtId="166" fontId="3" fillId="0" borderId="3" xfId="0" applyNumberFormat="1" applyFont="1" applyBorder="1" applyAlignment="1">
      <alignment horizontal="center" wrapText="1"/>
    </xf>
    <xf numFmtId="166" fontId="3" fillId="7" borderId="82" xfId="0" applyNumberFormat="1" applyFont="1" applyFill="1" applyBorder="1" applyAlignment="1">
      <alignment horizontal="center" wrapText="1"/>
    </xf>
    <xf numFmtId="166" fontId="3" fillId="7" borderId="39" xfId="0" applyNumberFormat="1" applyFont="1" applyFill="1" applyBorder="1" applyAlignment="1">
      <alignment horizontal="center" wrapText="1"/>
    </xf>
    <xf numFmtId="166" fontId="3" fillId="7" borderId="86" xfId="0" applyNumberFormat="1" applyFont="1" applyFill="1" applyBorder="1" applyAlignment="1">
      <alignment horizontal="center" wrapText="1"/>
    </xf>
    <xf numFmtId="0" fontId="9" fillId="7" borderId="22" xfId="0" applyFont="1" applyFill="1" applyBorder="1" applyAlignment="1">
      <alignment horizontal="center" vertical="center"/>
    </xf>
    <xf numFmtId="0" fontId="9" fillId="7" borderId="21"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27" xfId="0" applyFont="1" applyFill="1" applyBorder="1" applyAlignment="1">
      <alignment horizontal="center" vertical="center"/>
    </xf>
    <xf numFmtId="0" fontId="38" fillId="0" borderId="6" xfId="0" applyFont="1" applyBorder="1" applyAlignment="1">
      <alignment horizontal="center" vertical="center" wrapText="1"/>
    </xf>
    <xf numFmtId="0" fontId="37" fillId="21" borderId="0" xfId="0" applyFont="1" applyFill="1" applyAlignment="1">
      <alignment horizontal="center" vertical="center"/>
    </xf>
    <xf numFmtId="166" fontId="49" fillId="29" borderId="0" xfId="0" applyNumberFormat="1" applyFont="1" applyFill="1" applyAlignment="1" applyProtection="1">
      <alignment horizontal="center"/>
    </xf>
    <xf numFmtId="0" fontId="57" fillId="30" borderId="0" xfId="0" applyFont="1" applyFill="1" applyAlignment="1">
      <alignment horizontal="center" vertical="top"/>
    </xf>
  </cellXfs>
  <cellStyles count="8">
    <cellStyle name="Check Cell" xfId="2" builtinId="23"/>
    <cellStyle name="Comma 2" xfId="5"/>
    <cellStyle name="Currency 2" xfId="7"/>
    <cellStyle name="Hyperlink" xfId="6" builtinId="8"/>
    <cellStyle name="Input" xfId="4" builtinId="20"/>
    <cellStyle name="Neutral" xfId="3" builtinId="28"/>
    <cellStyle name="Normal" xfId="0" builtinId="0"/>
    <cellStyle name="Percent" xfId="1" builtinId="5"/>
  </cellStyles>
  <dxfs count="269">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rgb="FFFFCC99"/>
        </patternFill>
      </fill>
    </dxf>
    <dxf>
      <fill>
        <patternFill>
          <bgColor theme="4"/>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ont>
        <b/>
        <i val="0"/>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ont>
        <b/>
        <i val="0"/>
        <color theme="8" tint="0.79998168889431442"/>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ont>
        <color theme="4" tint="0.59996337778862885"/>
      </font>
    </dxf>
    <dxf>
      <font>
        <color theme="4" tint="0.59996337778862885"/>
      </font>
    </dxf>
    <dxf>
      <font>
        <color theme="4" tint="0.59996337778862885"/>
      </font>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ont>
        <b/>
        <i val="0"/>
        <color theme="8" tint="0.79998168889431442"/>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ont>
        <b/>
        <i val="0"/>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ont>
        <b/>
        <i val="0"/>
        <color theme="8" tint="0.79998168889431442"/>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9" tint="0.79995117038483843"/>
      </font>
      <fill>
        <patternFill>
          <bgColor theme="9"/>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tint="0.59996337778862885"/>
        </patternFill>
      </fill>
      <border>
        <left style="thin">
          <color auto="1"/>
        </left>
        <right style="thin">
          <color auto="1"/>
        </right>
        <top style="thin">
          <color auto="1"/>
        </top>
        <bottom style="thin">
          <color auto="1"/>
        </bottom>
        <vertical/>
        <horizontal/>
      </border>
    </dxf>
    <dxf>
      <font>
        <b/>
        <i val="0"/>
      </font>
      <fill>
        <patternFill>
          <bgColor theme="8"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ont>
        <color rgb="FFFF0000"/>
      </font>
      <fill>
        <patternFill>
          <bgColor rgb="FFFF99CC"/>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theme="8" tint="0.79995117038483843"/>
      </font>
      <fill>
        <patternFill>
          <bgColor theme="8"/>
        </patternFill>
      </fill>
      <border>
        <left style="thin">
          <color auto="1"/>
        </left>
        <right style="thin">
          <color auto="1"/>
        </right>
        <top style="thin">
          <color auto="1"/>
        </top>
        <bottom style="thin">
          <color auto="1"/>
        </bottom>
        <vertical/>
        <horizontal/>
      </border>
    </dxf>
    <dxf>
      <fill>
        <patternFill>
          <bgColor rgb="FFFFCC99"/>
        </patternFill>
      </fill>
    </dxf>
    <dxf>
      <fill>
        <patternFill>
          <bgColor theme="4"/>
        </patternFill>
      </fill>
    </dxf>
    <dxf>
      <fill>
        <patternFill>
          <bgColor rgb="FFFFCC99"/>
        </patternFill>
      </fill>
    </dxf>
    <dxf>
      <fill>
        <patternFill>
          <bgColor theme="4"/>
        </patternFill>
      </fill>
    </dxf>
    <dxf>
      <font>
        <b/>
        <i val="0"/>
      </font>
      <fill>
        <patternFill>
          <bgColor theme="0" tint="-0.24994659260841701"/>
        </patternFill>
      </fill>
    </dxf>
    <dxf>
      <font>
        <color theme="0"/>
      </font>
      <fill>
        <patternFill>
          <bgColor theme="2" tint="-0.499984740745262"/>
        </patternFill>
      </fill>
    </dxf>
    <dxf>
      <font>
        <color theme="0"/>
      </font>
      <fill>
        <patternFill>
          <bgColor theme="2" tint="-0.499984740745262"/>
        </patternFill>
      </fill>
    </dxf>
    <dxf>
      <font>
        <b/>
        <i val="0"/>
      </font>
      <fill>
        <patternFill>
          <bgColor theme="0" tint="-0.24994659260841701"/>
        </patternFill>
      </fill>
    </dxf>
    <dxf>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2" tint="-0.499984740745262"/>
        </patternFill>
      </fill>
    </dxf>
    <dxf>
      <font>
        <b/>
        <i val="0"/>
      </font>
      <fill>
        <patternFill>
          <bgColor theme="0" tint="-0.24994659260841701"/>
        </patternFill>
      </fill>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0" tint="-0.24994659260841701"/>
        </patternFill>
      </fill>
    </dxf>
    <dxf>
      <font>
        <color theme="0"/>
      </font>
      <fill>
        <patternFill>
          <bgColor theme="2" tint="-0.499984740745262"/>
        </patternFill>
      </fill>
    </dxf>
    <dxf>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0" tint="-0.24994659260841701"/>
        </patternFill>
      </fill>
    </dxf>
    <dxf>
      <font>
        <color theme="0"/>
      </font>
      <fill>
        <patternFill>
          <bgColor theme="2" tint="-0.499984740745262"/>
        </patternFill>
      </fill>
    </dxf>
    <dxf>
      <fill>
        <patternFill>
          <bgColor theme="9" tint="0.79998168889431442"/>
        </patternFill>
      </fill>
      <border>
        <left style="thin">
          <color auto="1"/>
        </left>
        <right style="thin">
          <color auto="1"/>
        </right>
        <top style="thin">
          <color auto="1"/>
        </top>
        <bottom style="thin">
          <color auto="1"/>
        </bottom>
        <vertical/>
        <horizontal/>
      </border>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colors>
    <mruColors>
      <color rgb="FFFF99CC"/>
      <color rgb="FFFF6699"/>
      <color rgb="FFFFCC99"/>
      <color rgb="FFEEF2D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06/relationships/vbaProject" Target="vbaProject.bin"/><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iginal%20RTD%20%20h2020-call-pt-budget-ria-ia-csa-ls-2018-20_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003%2030%20TOOL%20for%20Lump%20sum%20Type%202%20-%20Reference%20for%20Validation%20-%20V1%20-%20Fill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E list"/>
      <sheetName val="WP list"/>
      <sheetName val="BE-WP Overview"/>
      <sheetName val="Summary per WP"/>
      <sheetName val="Summary per WP tmpl"/>
      <sheetName val="BE-WP Tmpl"/>
      <sheetName val="Proposal BudgetIA Tmpl"/>
      <sheetName val="Proposal Budget (RIA-CSA)"/>
      <sheetName val="Proposal Budget (IA)"/>
      <sheetName val="BE1"/>
      <sheetName val="BE-WP person months"/>
      <sheetName val="BE-WP person months tmpl"/>
      <sheetName val="Depreciation costs"/>
      <sheetName val="Any comments"/>
      <sheetName val="BE Template"/>
      <sheetName val="Country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Beneficiaries List"/>
      <sheetName val="Work Packages List"/>
      <sheetName val="BE 001"/>
      <sheetName val="BE 002"/>
      <sheetName val="Estim costs of the project"/>
      <sheetName val="Proposal Budget"/>
      <sheetName val="BE-WP Overview"/>
      <sheetName val="Country List"/>
      <sheetName val="Referential"/>
      <sheetName val="BE-WP Person Days"/>
      <sheetName val="Operations"/>
      <sheetName val="EGR"/>
      <sheetName val="Depreciation Costs"/>
      <sheetName val="Any comments"/>
      <sheetName val="BE xxx"/>
    </sheetNames>
    <sheetDataSet>
      <sheetData sheetId="0">
        <row r="42">
          <cell r="C42" t="str">
            <v>Senior Manager</v>
          </cell>
        </row>
        <row r="43">
          <cell r="C43" t="str">
            <v>Manager</v>
          </cell>
        </row>
        <row r="44">
          <cell r="C44" t="str">
            <v>Project Officer</v>
          </cell>
        </row>
        <row r="45">
          <cell r="C45" t="str">
            <v>Administrative Satff</v>
          </cell>
        </row>
        <row r="46">
          <cell r="C46" t="str">
            <v>Other</v>
          </cell>
        </row>
      </sheetData>
      <sheetData sheetId="1"/>
      <sheetData sheetId="2"/>
      <sheetData sheetId="3"/>
      <sheetData sheetId="4"/>
      <sheetData sheetId="5"/>
      <sheetData sheetId="6"/>
      <sheetData sheetId="7">
        <row r="4">
          <cell r="D4">
            <v>350000</v>
          </cell>
        </row>
      </sheetData>
      <sheetData sheetId="8"/>
      <sheetData sheetId="9">
        <row r="2">
          <cell r="B2" t="str">
            <v>N/A</v>
          </cell>
        </row>
        <row r="3">
          <cell r="B3">
            <v>0.8</v>
          </cell>
        </row>
        <row r="11">
          <cell r="B11">
            <v>350000</v>
          </cell>
        </row>
        <row r="12">
          <cell r="B12">
            <v>279000</v>
          </cell>
        </row>
      </sheetData>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1" name="Table1" displayName="Table1" ref="A1:B17">
  <autoFilter ref="A1:B17"/>
  <tableColumns count="2">
    <tableColumn id="1" name="Name"/>
    <tableColumn id="2" name="Value" dataDxfId="268" totalsRowDxfId="267"/>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info/funding-tenders/opportunities/portal/screen/how-to-participate/reference-documen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table" Target="../tables/table1.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7"/>
  <sheetViews>
    <sheetView showGridLines="0" tabSelected="1" workbookViewId="0">
      <selection activeCell="C2" sqref="C2:D2"/>
    </sheetView>
  </sheetViews>
  <sheetFormatPr defaultColWidth="8.88671875" defaultRowHeight="14.4" x14ac:dyDescent="0.3"/>
  <cols>
    <col min="1" max="2" width="5" style="1" bestFit="1" customWidth="1"/>
    <col min="3" max="3" width="125.88671875" style="1" bestFit="1" customWidth="1"/>
    <col min="4" max="4" width="6" style="1" customWidth="1"/>
    <col min="5" max="5" width="38" style="1" bestFit="1" customWidth="1"/>
    <col min="6" max="6" width="10.33203125" style="90" customWidth="1"/>
    <col min="7" max="16384" width="8.88671875" style="1"/>
  </cols>
  <sheetData>
    <row r="1" spans="1:6" s="120" customFormat="1" x14ac:dyDescent="0.3">
      <c r="A1" s="120" t="s">
        <v>550</v>
      </c>
      <c r="B1" s="120" t="s">
        <v>550</v>
      </c>
      <c r="F1" s="121"/>
    </row>
    <row r="2" spans="1:6" s="145" customFormat="1" ht="66.599999999999994" customHeight="1" x14ac:dyDescent="0.3">
      <c r="C2" s="325" t="s">
        <v>650</v>
      </c>
      <c r="D2" s="326"/>
      <c r="E2" s="146"/>
    </row>
    <row r="3" spans="1:6" s="120" customFormat="1" x14ac:dyDescent="0.3">
      <c r="F3" s="121"/>
    </row>
    <row r="4" spans="1:6" ht="21" x14ac:dyDescent="0.4">
      <c r="B4" s="327" t="s">
        <v>651</v>
      </c>
      <c r="C4" s="327"/>
      <c r="D4" s="327"/>
    </row>
    <row r="5" spans="1:6" ht="21" x14ac:dyDescent="0.4">
      <c r="B5" s="141"/>
      <c r="C5" s="141"/>
    </row>
    <row r="6" spans="1:6" ht="43.2" x14ac:dyDescent="0.3">
      <c r="B6" s="2">
        <v>1</v>
      </c>
      <c r="C6" s="3" t="s">
        <v>652</v>
      </c>
      <c r="D6" s="4"/>
    </row>
    <row r="7" spans="1:6" ht="45" customHeight="1" x14ac:dyDescent="0.3">
      <c r="B7" s="2">
        <v>2</v>
      </c>
      <c r="C7" s="3" t="s">
        <v>653</v>
      </c>
      <c r="D7" s="4"/>
    </row>
    <row r="8" spans="1:6" x14ac:dyDescent="0.3">
      <c r="B8" s="2">
        <v>3</v>
      </c>
      <c r="C8" s="3" t="s">
        <v>709</v>
      </c>
      <c r="D8" s="4"/>
    </row>
    <row r="9" spans="1:6" x14ac:dyDescent="0.3">
      <c r="B9" s="2">
        <v>4</v>
      </c>
      <c r="C9" s="3" t="s">
        <v>0</v>
      </c>
      <c r="D9" s="4"/>
    </row>
    <row r="10" spans="1:6" ht="43.2" x14ac:dyDescent="0.3">
      <c r="B10" s="321">
        <v>5</v>
      </c>
      <c r="C10" s="322" t="s">
        <v>723</v>
      </c>
      <c r="D10" s="323"/>
    </row>
    <row r="11" spans="1:6" ht="64.8" customHeight="1" x14ac:dyDescent="0.3">
      <c r="B11" s="2">
        <v>6</v>
      </c>
      <c r="C11" s="3" t="s">
        <v>724</v>
      </c>
      <c r="D11" s="4"/>
    </row>
    <row r="12" spans="1:6" ht="43.2" x14ac:dyDescent="0.3">
      <c r="B12" s="2">
        <v>7</v>
      </c>
      <c r="C12" s="3" t="s">
        <v>710</v>
      </c>
      <c r="D12" s="4"/>
    </row>
    <row r="13" spans="1:6" ht="28.8" x14ac:dyDescent="0.3">
      <c r="B13" s="2">
        <v>8</v>
      </c>
      <c r="C13" s="3" t="s">
        <v>654</v>
      </c>
      <c r="D13" s="4"/>
    </row>
    <row r="14" spans="1:6" ht="43.2" x14ac:dyDescent="0.3">
      <c r="B14" s="2">
        <v>9</v>
      </c>
      <c r="C14" s="3" t="s">
        <v>711</v>
      </c>
      <c r="D14" s="4"/>
    </row>
    <row r="15" spans="1:6" ht="43.2" x14ac:dyDescent="0.3">
      <c r="B15" s="2">
        <v>10</v>
      </c>
      <c r="C15" s="3" t="s">
        <v>1</v>
      </c>
      <c r="D15" s="4"/>
    </row>
    <row r="16" spans="1:6" ht="28.8" x14ac:dyDescent="0.3">
      <c r="B16" s="338">
        <v>11</v>
      </c>
      <c r="C16" s="148" t="s">
        <v>657</v>
      </c>
      <c r="D16" s="149"/>
    </row>
    <row r="17" spans="2:7" x14ac:dyDescent="0.3">
      <c r="B17" s="339"/>
      <c r="C17" s="317" t="s">
        <v>719</v>
      </c>
      <c r="D17" s="318"/>
    </row>
    <row r="18" spans="2:7" x14ac:dyDescent="0.3">
      <c r="B18" s="2">
        <v>12</v>
      </c>
      <c r="C18" s="3" t="s">
        <v>655</v>
      </c>
      <c r="D18" s="4"/>
    </row>
    <row r="19" spans="2:7" ht="72" x14ac:dyDescent="0.3">
      <c r="B19" s="2">
        <v>13</v>
      </c>
      <c r="C19" s="3" t="s">
        <v>656</v>
      </c>
      <c r="D19" s="4"/>
    </row>
    <row r="20" spans="2:7" x14ac:dyDescent="0.3">
      <c r="B20" s="2">
        <v>14</v>
      </c>
      <c r="C20" s="3" t="s">
        <v>2</v>
      </c>
      <c r="D20" s="4"/>
    </row>
    <row r="21" spans="2:7" ht="43.2" x14ac:dyDescent="0.3">
      <c r="B21" s="2">
        <v>15</v>
      </c>
      <c r="C21" s="3" t="s">
        <v>707</v>
      </c>
      <c r="D21" s="4"/>
    </row>
    <row r="22" spans="2:7" ht="43.2" x14ac:dyDescent="0.3">
      <c r="B22" s="2">
        <v>16</v>
      </c>
      <c r="C22" s="147" t="s">
        <v>682</v>
      </c>
      <c r="D22" s="4"/>
    </row>
    <row r="23" spans="2:7" x14ac:dyDescent="0.3">
      <c r="B23" s="2">
        <v>17</v>
      </c>
      <c r="C23" s="3" t="s">
        <v>708</v>
      </c>
      <c r="D23" s="4"/>
    </row>
    <row r="24" spans="2:7" x14ac:dyDescent="0.3">
      <c r="B24" s="2">
        <v>18</v>
      </c>
      <c r="C24" s="3" t="s">
        <v>3</v>
      </c>
      <c r="D24" s="4"/>
    </row>
    <row r="25" spans="2:7" ht="100.8" x14ac:dyDescent="0.3">
      <c r="B25" s="2">
        <v>19</v>
      </c>
      <c r="C25" s="3" t="s">
        <v>4</v>
      </c>
      <c r="D25" s="4"/>
    </row>
    <row r="26" spans="2:7" x14ac:dyDescent="0.3">
      <c r="B26"/>
      <c r="C26"/>
      <c r="D26"/>
      <c r="E26" s="114" t="s">
        <v>599</v>
      </c>
    </row>
    <row r="27" spans="2:7" ht="15" thickBot="1" x14ac:dyDescent="0.35"/>
    <row r="28" spans="2:7" ht="15" thickTop="1" x14ac:dyDescent="0.3">
      <c r="B28" s="91"/>
      <c r="C28" s="92"/>
      <c r="D28" s="335"/>
      <c r="E28" s="335"/>
      <c r="F28" s="335"/>
      <c r="G28" s="93"/>
    </row>
    <row r="29" spans="2:7" x14ac:dyDescent="0.3">
      <c r="B29" s="94"/>
      <c r="C29" s="95"/>
      <c r="D29" s="337" t="s">
        <v>594</v>
      </c>
      <c r="E29" s="337"/>
      <c r="F29" s="337"/>
      <c r="G29" s="97"/>
    </row>
    <row r="30" spans="2:7" x14ac:dyDescent="0.3">
      <c r="B30" s="94"/>
      <c r="C30" s="98" t="s">
        <v>587</v>
      </c>
      <c r="D30" s="113" t="s">
        <v>590</v>
      </c>
      <c r="E30" s="258"/>
      <c r="F30" s="99"/>
      <c r="G30" s="97"/>
    </row>
    <row r="31" spans="2:7" x14ac:dyDescent="0.3">
      <c r="B31" s="94"/>
      <c r="C31" s="98" t="s">
        <v>591</v>
      </c>
      <c r="D31" s="113" t="s">
        <v>590</v>
      </c>
      <c r="E31" s="258"/>
      <c r="F31" s="99"/>
      <c r="G31" s="97"/>
    </row>
    <row r="32" spans="2:7" x14ac:dyDescent="0.3">
      <c r="B32" s="94"/>
      <c r="C32" s="98" t="s">
        <v>679</v>
      </c>
      <c r="D32" s="113" t="s">
        <v>590</v>
      </c>
      <c r="E32" s="319" t="s">
        <v>726</v>
      </c>
      <c r="F32" s="99"/>
      <c r="G32" s="97"/>
    </row>
    <row r="33" spans="1:7" x14ac:dyDescent="0.3">
      <c r="B33" s="94"/>
      <c r="C33" s="98" t="s">
        <v>722</v>
      </c>
      <c r="D33" s="113" t="s">
        <v>590</v>
      </c>
      <c r="E33" s="320" t="s">
        <v>727</v>
      </c>
      <c r="F33" s="99"/>
      <c r="G33" s="97"/>
    </row>
    <row r="34" spans="1:7" x14ac:dyDescent="0.3">
      <c r="B34" s="94"/>
      <c r="C34" s="95"/>
      <c r="D34" s="95"/>
      <c r="E34" s="95"/>
      <c r="F34" s="96"/>
      <c r="G34" s="97"/>
    </row>
    <row r="35" spans="1:7" ht="43.8" thickBot="1" x14ac:dyDescent="0.35">
      <c r="B35" s="100" t="s">
        <v>588</v>
      </c>
      <c r="C35" s="95"/>
      <c r="D35" s="95"/>
      <c r="E35" s="333" t="s">
        <v>596</v>
      </c>
      <c r="F35" s="334"/>
      <c r="G35" s="97"/>
    </row>
    <row r="36" spans="1:7" ht="15" thickTop="1" x14ac:dyDescent="0.3">
      <c r="B36" s="101"/>
      <c r="C36" s="95"/>
      <c r="D36" s="95"/>
      <c r="E36" s="336" t="s">
        <v>595</v>
      </c>
      <c r="F36" s="336"/>
      <c r="G36" s="97"/>
    </row>
    <row r="37" spans="1:7" ht="15" thickBot="1" x14ac:dyDescent="0.35">
      <c r="B37" s="102"/>
      <c r="C37" s="103"/>
      <c r="D37" s="103"/>
      <c r="E37" s="103"/>
      <c r="F37" s="104"/>
      <c r="G37" s="105"/>
    </row>
    <row r="38" spans="1:7" ht="15" thickTop="1" x14ac:dyDescent="0.3"/>
    <row r="41" spans="1:7" x14ac:dyDescent="0.3">
      <c r="A41" s="330" t="s">
        <v>5</v>
      </c>
      <c r="B41" s="331"/>
      <c r="C41" s="332"/>
      <c r="E41" s="90"/>
      <c r="F41" s="1"/>
    </row>
    <row r="42" spans="1:7" x14ac:dyDescent="0.3">
      <c r="A42" s="50"/>
      <c r="B42" s="328" t="s">
        <v>712</v>
      </c>
      <c r="C42" s="329"/>
      <c r="E42" s="90"/>
      <c r="F42" s="1"/>
    </row>
    <row r="43" spans="1:7" x14ac:dyDescent="0.3">
      <c r="A43" s="51"/>
      <c r="B43" s="126"/>
      <c r="C43" s="128" t="s">
        <v>698</v>
      </c>
      <c r="E43" s="90"/>
      <c r="F43" s="1"/>
    </row>
    <row r="44" spans="1:7" x14ac:dyDescent="0.3">
      <c r="A44" s="51"/>
      <c r="B44" s="127"/>
      <c r="C44" s="128" t="s">
        <v>699</v>
      </c>
      <c r="E44" s="90"/>
      <c r="F44" s="1"/>
    </row>
    <row r="45" spans="1:7" x14ac:dyDescent="0.3">
      <c r="A45" s="51"/>
      <c r="B45" s="127"/>
      <c r="C45" s="128" t="s">
        <v>700</v>
      </c>
      <c r="E45" s="90"/>
      <c r="F45" s="1"/>
    </row>
    <row r="46" spans="1:7" x14ac:dyDescent="0.3">
      <c r="A46" s="51"/>
      <c r="B46" s="127"/>
      <c r="C46" s="128" t="s">
        <v>701</v>
      </c>
      <c r="E46" s="90"/>
      <c r="F46" s="1"/>
    </row>
    <row r="47" spans="1:7" x14ac:dyDescent="0.3">
      <c r="A47" s="51"/>
      <c r="B47" s="127"/>
      <c r="C47" s="128" t="s">
        <v>575</v>
      </c>
      <c r="E47" s="90"/>
      <c r="F47" s="1"/>
    </row>
  </sheetData>
  <sheetProtection algorithmName="SHA-512" hashValue="jyEyss/OvegBPaujR0N2Z8mHBg4DO43TxmLldrgCNrohSwuSa5y8d51yImAg39uSnBK6UMWcos3r6czwpdDHQQ==" saltValue="QDDrRogv+in+V0qVzG4NTQ==" spinCount="100000" sheet="1" objects="1" scenarios="1"/>
  <mergeCells count="9">
    <mergeCell ref="C2:D2"/>
    <mergeCell ref="B4:D4"/>
    <mergeCell ref="B42:C42"/>
    <mergeCell ref="A41:C41"/>
    <mergeCell ref="E35:F35"/>
    <mergeCell ref="D28:F28"/>
    <mergeCell ref="E36:F36"/>
    <mergeCell ref="D29:F29"/>
    <mergeCell ref="B16:B17"/>
  </mergeCells>
  <hyperlinks>
    <hyperlink ref="C17"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workbookViewId="0">
      <selection activeCell="C3" sqref="C3:E3"/>
    </sheetView>
  </sheetViews>
  <sheetFormatPr defaultColWidth="0" defaultRowHeight="14.4" zeroHeight="1" x14ac:dyDescent="0.3"/>
  <cols>
    <col min="1" max="1" width="2" style="78" bestFit="1" customWidth="1"/>
    <col min="2" max="2" width="4" style="76" bestFit="1" customWidth="1"/>
    <col min="3" max="3" width="4.88671875" style="76" bestFit="1" customWidth="1"/>
    <col min="4" max="4" width="6" style="76" bestFit="1" customWidth="1"/>
    <col min="5" max="5" width="30.77734375" style="116" bestFit="1" customWidth="1"/>
    <col min="6" max="6" width="4" style="76" bestFit="1" customWidth="1"/>
    <col min="7" max="7" width="4" style="78" bestFit="1" customWidth="1"/>
    <col min="8" max="16384" width="8.88671875" style="76" hidden="1"/>
  </cols>
  <sheetData>
    <row r="1" spans="1:7" s="78" customFormat="1" x14ac:dyDescent="0.3">
      <c r="A1" s="77"/>
      <c r="B1" s="78" t="s">
        <v>553</v>
      </c>
      <c r="C1" s="78" t="s">
        <v>580</v>
      </c>
      <c r="D1" s="78" t="s">
        <v>581</v>
      </c>
      <c r="E1" s="115"/>
      <c r="F1" s="77" t="s">
        <v>553</v>
      </c>
      <c r="G1" s="78" t="s">
        <v>553</v>
      </c>
    </row>
    <row r="2" spans="1:7" x14ac:dyDescent="0.3">
      <c r="A2" s="77" t="s">
        <v>597</v>
      </c>
    </row>
    <row r="3" spans="1:7" ht="28.8" x14ac:dyDescent="0.3">
      <c r="A3" s="77" t="s">
        <v>579</v>
      </c>
      <c r="C3" s="396" t="s">
        <v>598</v>
      </c>
      <c r="D3" s="396"/>
      <c r="E3" s="396"/>
    </row>
    <row r="4" spans="1:7" x14ac:dyDescent="0.3"/>
    <row r="5" spans="1:7" ht="28.8" x14ac:dyDescent="0.3">
      <c r="A5" s="77" t="s">
        <v>579</v>
      </c>
      <c r="C5" s="112">
        <v>1</v>
      </c>
      <c r="D5" s="83">
        <v>4</v>
      </c>
      <c r="E5" s="117" t="str">
        <f>IF(C5="P","PRINT TO PDF","Update from BENEFICIARIES LIST")</f>
        <v>Update from BENEFICIARIES LIST</v>
      </c>
    </row>
    <row r="6" spans="1:7" x14ac:dyDescent="0.3">
      <c r="C6" s="80"/>
      <c r="E6" s="118"/>
    </row>
    <row r="7" spans="1:7" ht="28.8" x14ac:dyDescent="0.3">
      <c r="A7" s="77" t="s">
        <v>579</v>
      </c>
      <c r="C7" s="81">
        <v>2</v>
      </c>
      <c r="D7" s="82">
        <v>4</v>
      </c>
      <c r="E7" s="117" t="s">
        <v>582</v>
      </c>
    </row>
    <row r="8" spans="1:7" x14ac:dyDescent="0.3">
      <c r="C8" s="80"/>
      <c r="E8" s="118"/>
    </row>
    <row r="9" spans="1:7" ht="28.8" x14ac:dyDescent="0.3">
      <c r="A9" s="77" t="s">
        <v>579</v>
      </c>
      <c r="C9" s="81">
        <v>3</v>
      </c>
      <c r="D9" s="82">
        <v>4</v>
      </c>
      <c r="E9" s="117" t="s">
        <v>584</v>
      </c>
    </row>
    <row r="10" spans="1:7" x14ac:dyDescent="0.3"/>
    <row r="11" spans="1:7" ht="28.8" x14ac:dyDescent="0.3">
      <c r="A11" s="77" t="s">
        <v>579</v>
      </c>
      <c r="C11" s="81">
        <v>4</v>
      </c>
      <c r="D11" s="82">
        <v>4</v>
      </c>
      <c r="E11" s="117" t="s">
        <v>678</v>
      </c>
    </row>
    <row r="12" spans="1:7" x14ac:dyDescent="0.3">
      <c r="C12" s="80"/>
      <c r="E12" s="118"/>
    </row>
    <row r="13" spans="1:7" ht="28.8" x14ac:dyDescent="0.3">
      <c r="A13" s="77" t="s">
        <v>579</v>
      </c>
      <c r="C13" s="81">
        <v>5</v>
      </c>
      <c r="D13" s="82">
        <v>4</v>
      </c>
      <c r="E13" s="117" t="s">
        <v>585</v>
      </c>
    </row>
    <row r="14" spans="1:7" x14ac:dyDescent="0.3"/>
    <row r="15" spans="1:7" ht="28.8" x14ac:dyDescent="0.3">
      <c r="A15" s="77" t="s">
        <v>579</v>
      </c>
      <c r="C15" s="81">
        <v>6</v>
      </c>
      <c r="D15" s="82">
        <v>4</v>
      </c>
      <c r="E15" s="117" t="s">
        <v>606</v>
      </c>
    </row>
    <row r="16" spans="1:7" x14ac:dyDescent="0.3"/>
    <row r="17" spans="1:6" ht="28.8" x14ac:dyDescent="0.3">
      <c r="A17" s="77" t="s">
        <v>579</v>
      </c>
      <c r="C17" s="81">
        <v>7</v>
      </c>
      <c r="D17" s="82">
        <v>4</v>
      </c>
      <c r="E17" s="117" t="s">
        <v>677</v>
      </c>
    </row>
    <row r="18" spans="1:6" x14ac:dyDescent="0.3"/>
    <row r="19" spans="1:6" ht="28.8" x14ac:dyDescent="0.3">
      <c r="A19" s="77" t="s">
        <v>579</v>
      </c>
      <c r="B19" s="79"/>
      <c r="C19" s="79"/>
      <c r="D19" s="79"/>
      <c r="E19" s="119"/>
      <c r="F19" s="79"/>
    </row>
  </sheetData>
  <sheetProtection algorithmName="SHA-512" hashValue="lEIueRI0G+Ba4tMEndG4/rSbNOIAbjSCc964lCR294ZaIlW5Y+3SIwPSkmFl+owEaNT8dRZy5mmsGwSy5x5yfA==" saltValue="pW3ftlpmxdrwFmyC3rXVyw==" spinCount="100000" sheet="1" objects="1" scenarios="1"/>
  <mergeCells count="1">
    <mergeCell ref="C3:E3"/>
  </mergeCells>
  <conditionalFormatting sqref="E5 E7 E9 E13 E15">
    <cfRule type="expression" dxfId="98" priority="5">
      <formula>C5=""</formula>
    </cfRule>
  </conditionalFormatting>
  <conditionalFormatting sqref="E17">
    <cfRule type="expression" dxfId="97" priority="3">
      <formula>C17=""</formula>
    </cfRule>
  </conditionalFormatting>
  <conditionalFormatting sqref="E11">
    <cfRule type="expression" dxfId="96" priority="1">
      <formula>C11=""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0" id="{232DD6D5-3181-434B-94B5-822424E75783}">
            <x14:iconSet iconSet="5Boxes" showValue="0" custom="1">
              <x14:cfvo type="percent">
                <xm:f>0</xm:f>
              </x14:cfvo>
              <x14:cfvo type="num">
                <xm:f>1</xm:f>
              </x14:cfvo>
              <x14:cfvo type="num">
                <xm:f>2</xm:f>
              </x14:cfvo>
              <x14:cfvo type="num">
                <xm:f>3</xm:f>
              </x14:cfvo>
              <x14:cfvo type="num">
                <xm:f>4</xm:f>
              </x14:cfvo>
              <x14:cfIcon iconSet="5Rating" iconId="0"/>
              <x14:cfIcon iconSet="5Rating" iconId="1"/>
              <x14:cfIcon iconSet="5Rating" iconId="2"/>
              <x14:cfIcon iconSet="5Rating" iconId="3"/>
              <x14:cfIcon iconSet="3Symbols2" iconId="2"/>
            </x14:iconSet>
          </x14:cfRule>
          <xm:sqref>D5 D7 D9 D13 D15</xm:sqref>
        </x14:conditionalFormatting>
        <x14:conditionalFormatting xmlns:xm="http://schemas.microsoft.com/office/excel/2006/main">
          <x14:cfRule type="iconSet" priority="4" id="{A705BC3C-36A6-4C25-A84C-8476C3578315}">
            <x14:iconSet iconSet="5Boxes" showValue="0" custom="1">
              <x14:cfvo type="percent">
                <xm:f>0</xm:f>
              </x14:cfvo>
              <x14:cfvo type="num">
                <xm:f>1</xm:f>
              </x14:cfvo>
              <x14:cfvo type="num">
                <xm:f>2</xm:f>
              </x14:cfvo>
              <x14:cfvo type="num">
                <xm:f>3</xm:f>
              </x14:cfvo>
              <x14:cfvo type="num">
                <xm:f>4</xm:f>
              </x14:cfvo>
              <x14:cfIcon iconSet="5Rating" iconId="0"/>
              <x14:cfIcon iconSet="5Rating" iconId="1"/>
              <x14:cfIcon iconSet="5Rating" iconId="2"/>
              <x14:cfIcon iconSet="5Rating" iconId="3"/>
              <x14:cfIcon iconSet="3Symbols2" iconId="2"/>
            </x14:iconSet>
          </x14:cfRule>
          <xm:sqref>D17</xm:sqref>
        </x14:conditionalFormatting>
        <x14:conditionalFormatting xmlns:xm="http://schemas.microsoft.com/office/excel/2006/main">
          <x14:cfRule type="iconSet" priority="2" id="{0A092937-A0B3-4848-8DEA-6F3C6EBCC7E3}">
            <x14:iconSet iconSet="5Boxes" showValue="0" custom="1">
              <x14:cfvo type="percent">
                <xm:f>0</xm:f>
              </x14:cfvo>
              <x14:cfvo type="num">
                <xm:f>1</xm:f>
              </x14:cfvo>
              <x14:cfvo type="num">
                <xm:f>2</xm:f>
              </x14:cfvo>
              <x14:cfvo type="num">
                <xm:f>3</xm:f>
              </x14:cfvo>
              <x14:cfvo type="num">
                <xm:f>4</xm:f>
              </x14:cfvo>
              <x14:cfIcon iconSet="5Rating" iconId="0"/>
              <x14:cfIcon iconSet="5Rating" iconId="1"/>
              <x14:cfIcon iconSet="5Rating" iconId="2"/>
              <x14:cfIcon iconSet="5Rating" iconId="3"/>
              <x14:cfIcon iconSet="3Symbols2" iconId="2"/>
            </x14:iconSet>
          </x14:cfRule>
          <xm:sqref>D11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1"/>
  </sheetPr>
  <dimension ref="A1:F16"/>
  <sheetViews>
    <sheetView showGridLines="0" topLeftCell="C5" workbookViewId="0">
      <selection activeCell="C5" sqref="C5"/>
    </sheetView>
  </sheetViews>
  <sheetFormatPr defaultRowHeight="14.4" x14ac:dyDescent="0.3"/>
  <cols>
    <col min="1" max="1" width="3.21875" style="69" hidden="1" customWidth="1"/>
    <col min="2" max="2" width="5.6640625" style="70" hidden="1" customWidth="1"/>
    <col min="3" max="3" width="52.109375" bestFit="1" customWidth="1"/>
    <col min="4" max="4" width="20.88671875" bestFit="1" customWidth="1"/>
    <col min="5" max="5" width="14.109375" style="245" bestFit="1" customWidth="1"/>
    <col min="6" max="9" width="14.109375" bestFit="1" customWidth="1"/>
    <col min="10" max="15" width="13.109375" bestFit="1" customWidth="1"/>
  </cols>
  <sheetData>
    <row r="1" spans="1:6" hidden="1" x14ac:dyDescent="0.3">
      <c r="B1" s="70" t="e">
        <f t="shared" ref="B1" ca="1" si="0">IF(OFFSET(B1,-1,-1)="HE",1,IF(OFFSET(B1,0,-1)="TT",3,IF(OFFSET(B1,-1,0)=1,2,1)))</f>
        <v>#REF!</v>
      </c>
      <c r="C1" t="e">
        <f ca="1">IF(OFFSET(C1,0,-2)="TT","TOTAL",""&amp;INDIRECT("'Beneficiaries List'!B" &amp; MATCH(A1,'Beneficiaries List'!J:J,0),TRUE))</f>
        <v>#N/A</v>
      </c>
      <c r="D1" t="e">
        <f ca="1">IF(OFFSET(C1,0,-2)="TT","Consortium",""&amp;INDIRECT("'Beneficiaries List'!C" &amp; MATCH(A1,'Beneficiaries List'!J:J,0),TRUE))</f>
        <v>#N/A</v>
      </c>
      <c r="E1" s="249" t="e">
        <f ca="1">IF(OFFSET(E1,ROW(E$4)-ROW(E1),0)="TT",SUM(INDIRECT(ADDRESS(ROW(E1),COLUMN($D1)+1) &amp; ":" &amp; ADDRESS(ROW(E1),COLUMN(E1)-1),TRUE)),IF($A1="TT",SUM(INDIRECT(ADDRESS(MATCH("HE",$A:$A,0)+1,COLUMN(E1))&amp;":"&amp;ADDRESS(ROW(E1)-1,COLUMN(E1)),TRUE)),INDIRECT(CELL("address",OFFSET(INDIRECT("'BE " &amp; TEXT(INT($A1),"000") &amp; "'!A1",TRUE),MATCH("ENDWP" &amp; TEXT(OFFSET(E1,ROW(E$4)-ROW(E1),0),"000"),INDIRECT("'BE " &amp; TEXT(INT($A1),"000") &amp; "'!A:A",TRUE),0)-1,MATCH($A1,INDIRECT("'BE " &amp; TEXT(INT($A1),"000") &amp; "'!2:2",TRUE),0))),TRUE)))</f>
        <v>#REF!</v>
      </c>
    </row>
    <row r="2" spans="1:6" ht="21" hidden="1" x14ac:dyDescent="0.4">
      <c r="C2" s="70" t="s">
        <v>578</v>
      </c>
      <c r="D2" s="140">
        <v>999999999.99000001</v>
      </c>
      <c r="E2" s="250">
        <v>999999999.99000001</v>
      </c>
      <c r="F2" s="250">
        <v>999999999.99000001</v>
      </c>
    </row>
    <row r="3" spans="1:6" hidden="1" x14ac:dyDescent="0.3">
      <c r="B3" s="71" t="str">
        <f>ADDRESS(E3,COLUMN(C1))</f>
        <v>$C$7</v>
      </c>
      <c r="C3" s="72">
        <f>MATCH("TT",A:A,0)</f>
        <v>8</v>
      </c>
      <c r="D3" s="73">
        <f>MATCH("TT",4:4,0)</f>
        <v>6</v>
      </c>
      <c r="E3" s="251">
        <f>MATCH("HE",A:A,0)+1</f>
        <v>7</v>
      </c>
    </row>
    <row r="4" spans="1:6" hidden="1" x14ac:dyDescent="0.3">
      <c r="C4" s="70"/>
      <c r="D4" s="70"/>
      <c r="E4" s="250">
        <v>1</v>
      </c>
      <c r="F4" t="s">
        <v>490</v>
      </c>
    </row>
    <row r="5" spans="1:6" ht="21" x14ac:dyDescent="0.4">
      <c r="C5" s="88" t="s">
        <v>673</v>
      </c>
      <c r="D5" s="248">
        <f ca="1">TotalBudget</f>
        <v>0</v>
      </c>
      <c r="E5" s="252" t="str">
        <f ca="1">IF(D5="N/A","","EUR")</f>
        <v>EUR</v>
      </c>
    </row>
    <row r="6" spans="1:6" ht="24" x14ac:dyDescent="0.3">
      <c r="A6" s="69" t="s">
        <v>577</v>
      </c>
      <c r="C6" s="124" t="s">
        <v>604</v>
      </c>
      <c r="D6" s="123" t="s">
        <v>19</v>
      </c>
      <c r="E6" s="253" t="str">
        <f ca="1">IF(OFFSET(E6,-2,0)="TT","Maximum Grant Amount",INDIRECT("'Work Packages List'!A" &amp; MATCH(OFFSET(E6,-2,0),'Work Packages List'!$J:$J,0),TRUE) &amp; "
" &amp; INDIRECT("'Work Packages List'!B" &amp; MATCH(OFFSET(E6,-2,0),'Work Packages List'!$J:$J,0),TRUE))</f>
        <v xml:space="preserve">WP 001
</v>
      </c>
      <c r="F6" s="253" t="str">
        <f ca="1">IF(OFFSET(F6,-2,0)="TT","Maximum Grant Amount",INDIRECT("'Work Packages List'!A" &amp; MATCH(OFFSET(F6,-2,0),'Work Packages List'!$J:$J,0),TRUE) &amp; "
" &amp; INDIRECT("'Work Packages List'!B" &amp; MATCH(OFFSET(F6,-2,0),'Work Packages List'!$J:$J,0),TRUE))</f>
        <v>Maximum Grant Amount</v>
      </c>
    </row>
    <row r="7" spans="1:6" x14ac:dyDescent="0.3">
      <c r="A7">
        <v>1</v>
      </c>
      <c r="B7" s="70">
        <f t="shared" ref="B7:B8" ca="1" si="1">IF(OFFSET(B7,-1,-1)="HE",1,IF(OFFSET(B7,0,-1)="TT",3,IF(OFFSET(B7,-1,0)=1,2,1)))</f>
        <v>1</v>
      </c>
      <c r="C7" s="129" t="str">
        <f ca="1">IF(OFFSET(C7,0,-2)="TT","TOTAL",""&amp;INDIRECT("'Beneficiaries List'!B" &amp; MATCH(A7,'Beneficiaries List'!J:J,0),TRUE))</f>
        <v/>
      </c>
      <c r="D7" s="129" t="str">
        <f ca="1">IF(OFFSET(C7,0,-2)="TT","Consortium",""&amp;INDIRECT("'Beneficiaries List'!C" &amp; MATCH(A7,'Beneficiaries List'!J:J,0),TRUE))</f>
        <v/>
      </c>
      <c r="E7" s="249">
        <f t="shared" ref="E7:F8" ca="1" si="2">IF(OFFSET(E7,ROW(E$4)-ROW(E7),0)="TT",SUM(INDIRECT(ADDRESS(ROW(E7),COLUMN($D7)+1) &amp; ":" &amp; ADDRESS(ROW(E7),COLUMN(E7)-1),TRUE)),IF($A7="TT",SUM(INDIRECT(ADDRESS(MATCH("HE",$A:$A,0)+1,COLUMN(E7))&amp;":"&amp;ADDRESS(ROW(E7)-1,COLUMN(E7)),TRUE)),INDIRECT(CELL("address",OFFSET(INDIRECT("'BE " &amp; TEXT(INT($A7),"000") &amp; "'!A1",TRUE),MATCH("ENDWP" &amp; TEXT(OFFSET(E7,ROW(E$4)-ROW(E7),0),"000"),INDIRECT("'BE " &amp; TEXT(INT($A7),"000") &amp; "'!A:A",TRUE),0)-1,MATCH($A7,INDIRECT("'BE " &amp; TEXT(INT($A7),"000") &amp; "'!2:2",TRUE),0))),TRUE)))</f>
        <v>0</v>
      </c>
      <c r="F7" s="249">
        <f t="shared" ca="1" si="2"/>
        <v>0</v>
      </c>
    </row>
    <row r="8" spans="1:6" x14ac:dyDescent="0.3">
      <c r="A8" t="s">
        <v>490</v>
      </c>
      <c r="B8" s="70">
        <f t="shared" ca="1" si="1"/>
        <v>3</v>
      </c>
      <c r="C8" s="129" t="str">
        <f ca="1">IF(OFFSET(C8,0,-2)="TT","TOTAL",""&amp;INDIRECT("'Beneficiaries List'!B" &amp; MATCH(A8,'Beneficiaries List'!J:J,0),TRUE))</f>
        <v>TOTAL</v>
      </c>
      <c r="D8" s="129" t="str">
        <f ca="1">IF(OFFSET(C8,0,-2)="TT","Consortium",""&amp;INDIRECT("'Beneficiaries List'!C" &amp; MATCH(A8,'Beneficiaries List'!J:J,0),TRUE))</f>
        <v>Consortium</v>
      </c>
      <c r="E8" s="249">
        <f t="shared" ca="1" si="2"/>
        <v>0</v>
      </c>
      <c r="F8" s="249">
        <f t="shared" ca="1" si="2"/>
        <v>0</v>
      </c>
    </row>
    <row r="9" spans="1:6" x14ac:dyDescent="0.3">
      <c r="A9"/>
      <c r="B9"/>
      <c r="E9"/>
    </row>
    <row r="10" spans="1:6" x14ac:dyDescent="0.3">
      <c r="A10"/>
      <c r="B10"/>
      <c r="E10"/>
    </row>
    <row r="11" spans="1:6" x14ac:dyDescent="0.3">
      <c r="A11"/>
      <c r="B11"/>
      <c r="E11"/>
    </row>
    <row r="12" spans="1:6" x14ac:dyDescent="0.3">
      <c r="A12"/>
      <c r="B12"/>
      <c r="E12"/>
    </row>
    <row r="13" spans="1:6" x14ac:dyDescent="0.3">
      <c r="A13"/>
      <c r="B13"/>
      <c r="E13"/>
    </row>
    <row r="14" spans="1:6" x14ac:dyDescent="0.3">
      <c r="A14"/>
      <c r="B14"/>
      <c r="E14"/>
    </row>
    <row r="15" spans="1:6" x14ac:dyDescent="0.3">
      <c r="A15"/>
      <c r="B15"/>
      <c r="E15"/>
    </row>
    <row r="16" spans="1:6" x14ac:dyDescent="0.3">
      <c r="A16"/>
      <c r="B16"/>
      <c r="E16"/>
    </row>
  </sheetData>
  <sheetProtection algorithmName="SHA-512" hashValue="0ogJ1xBot5qekiJFpRgPgvjdJ8mQzQaobdTeVC4X97afrkw0avWZVpGGsXBDdoONgaU5VtNWF2wLebh/XJLW9Q==" saltValue="nkYBeygT21RvbhoJgcKbzA==" spinCount="100000" sheet="1" objects="1" scenarios="1"/>
  <conditionalFormatting sqref="A2:D2 A1:E1 A17:E1048576 A4:E4 A5:C5 E5 A6:F6">
    <cfRule type="expression" dxfId="95" priority="1551">
      <formula>AND($B1=1,COLUMN(A1)=$D$3)</formula>
    </cfRule>
    <cfRule type="expression" dxfId="94" priority="1552">
      <formula>AND($B1=2,COLUMN(A1)=$D$3)</formula>
    </cfRule>
    <cfRule type="expression" dxfId="93" priority="1553">
      <formula>AND($B1=3,COLUMN(A1)=$D$3)</formula>
    </cfRule>
    <cfRule type="expression" dxfId="92" priority="1554">
      <formula>AND($B1=3,COLUMN(A1)&lt;$D$3)</formula>
    </cfRule>
    <cfRule type="expression" dxfId="91" priority="1555">
      <formula>AND($B1=2,COLUMN(A1)&lt;$D$3)</formula>
    </cfRule>
    <cfRule type="expression" dxfId="90" priority="1556">
      <formula>AND($B1=1,COLUMN(A1)&lt;$D$3)</formula>
    </cfRule>
  </conditionalFormatting>
  <conditionalFormatting sqref="B3:D3">
    <cfRule type="expression" dxfId="89" priority="1557">
      <formula>AND($B1=1,COLUMN(B3)=$D$3)</formula>
    </cfRule>
    <cfRule type="expression" dxfId="88" priority="1558">
      <formula>AND($B1=2,COLUMN(B3)=$D$3)</formula>
    </cfRule>
    <cfRule type="expression" dxfId="87" priority="1559">
      <formula>AND($B1=3,COLUMN(B3)=$D$3)</formula>
    </cfRule>
    <cfRule type="expression" dxfId="86" priority="1560">
      <formula>AND($B1=3,COLUMN(B3)&lt;$D$3)</formula>
    </cfRule>
    <cfRule type="expression" dxfId="85" priority="1561">
      <formula>AND($B1=2,COLUMN(B3)&lt;$D$3)</formula>
    </cfRule>
    <cfRule type="expression" dxfId="84" priority="1562">
      <formula>AND($B1=1,COLUMN(B3)&lt;$D$3)</formula>
    </cfRule>
  </conditionalFormatting>
  <conditionalFormatting sqref="A3">
    <cfRule type="expression" dxfId="83" priority="1563">
      <formula>AND(#REF!=1,COLUMN(A3)=$D$3)</formula>
    </cfRule>
    <cfRule type="expression" dxfId="82" priority="1564">
      <formula>AND(#REF!=2,COLUMN(A3)=$D$3)</formula>
    </cfRule>
    <cfRule type="expression" dxfId="81" priority="1565">
      <formula>AND(#REF!=3,COLUMN(A3)=$D$3)</formula>
    </cfRule>
    <cfRule type="expression" dxfId="80" priority="1566">
      <formula>AND(#REF!=3,COLUMN(A3)&lt;$D$3)</formula>
    </cfRule>
    <cfRule type="expression" dxfId="79" priority="1567">
      <formula>AND(#REF!=2,COLUMN(A3)&lt;$D$3)</formula>
    </cfRule>
    <cfRule type="expression" dxfId="78" priority="1568">
      <formula>AND(#REF!=1,COLUMN(A3)&lt;$D$3)</formula>
    </cfRule>
  </conditionalFormatting>
  <conditionalFormatting sqref="E3">
    <cfRule type="expression" dxfId="77" priority="1569">
      <formula>AND($B1=1,COLUMN(E3)=$D$3)</formula>
    </cfRule>
    <cfRule type="expression" dxfId="76" priority="1570">
      <formula>AND($B1=2,COLUMN(E3)=$D$3)</formula>
    </cfRule>
    <cfRule type="expression" dxfId="75" priority="1571">
      <formula>AND($B1=3,COLUMN(E3)=$D$3)</formula>
    </cfRule>
    <cfRule type="expression" dxfId="74" priority="1572">
      <formula>AND($B1=3,COLUMN(E3)&lt;$D$3)</formula>
    </cfRule>
    <cfRule type="expression" dxfId="73" priority="1573">
      <formula>AND($B1=2,COLUMN(E3)&lt;$D$3)</formula>
    </cfRule>
    <cfRule type="expression" dxfId="72" priority="1574">
      <formula>AND($B1=1,COLUMN(E3)&lt;$D$3)</formula>
    </cfRule>
  </conditionalFormatting>
  <conditionalFormatting sqref="E6:F6">
    <cfRule type="expression" dxfId="71" priority="1550">
      <formula>OFFSET(E6,-3,0)="TT"</formula>
    </cfRule>
  </conditionalFormatting>
  <conditionalFormatting sqref="D5">
    <cfRule type="expression" dxfId="70" priority="398">
      <formula>AND($B5=1,COLUMN(D5)=$D$3)</formula>
    </cfRule>
    <cfRule type="expression" dxfId="69" priority="399">
      <formula>AND($B5=2,COLUMN(D5)=$D$3)</formula>
    </cfRule>
    <cfRule type="expression" dxfId="68" priority="400">
      <formula>AND($B5=3,COLUMN(D5)=$D$3)</formula>
    </cfRule>
    <cfRule type="expression" dxfId="67" priority="401">
      <formula>AND($B5=3,COLUMN(D5)&lt;$D$3)</formula>
    </cfRule>
    <cfRule type="expression" dxfId="66" priority="402">
      <formula>AND($B5=2,COLUMN(D5)&lt;$D$3)</formula>
    </cfRule>
    <cfRule type="expression" dxfId="65" priority="403">
      <formula>AND($B5=1,COLUMN(D5)&lt;$D$3)</formula>
    </cfRule>
  </conditionalFormatting>
  <conditionalFormatting sqref="D5">
    <cfRule type="expression" dxfId="64" priority="397">
      <formula>D4=0</formula>
    </cfRule>
  </conditionalFormatting>
  <conditionalFormatting sqref="B7:D8">
    <cfRule type="expression" dxfId="37" priority="7">
      <formula>AND($B7=1,COLUMN(B7)=$D$3)</formula>
    </cfRule>
    <cfRule type="expression" dxfId="36" priority="8">
      <formula>AND($B7=2,COLUMN(B7)=$D$3)</formula>
    </cfRule>
    <cfRule type="expression" dxfId="35" priority="9">
      <formula>AND($B7=3,COLUMN(B7)=$D$3)</formula>
    </cfRule>
    <cfRule type="expression" dxfId="34" priority="10">
      <formula>AND($B7=3,COLUMN(B7)&lt;$D$3)</formula>
    </cfRule>
    <cfRule type="expression" dxfId="33" priority="11">
      <formula>AND($B7=2,COLUMN(B7)&lt;$D$3)</formula>
    </cfRule>
    <cfRule type="expression" dxfId="32" priority="12">
      <formula>AND($B7=1,COLUMN(B7)&lt;$D$3)</formula>
    </cfRule>
  </conditionalFormatting>
  <conditionalFormatting sqref="E7:F8">
    <cfRule type="expression" dxfId="31" priority="1">
      <formula>AND($B7=1,COLUMN(E7)=$D$3)</formula>
    </cfRule>
    <cfRule type="expression" dxfId="30" priority="2">
      <formula>AND($B7=2,COLUMN(E7)=$D$3)</formula>
    </cfRule>
    <cfRule type="expression" dxfId="29" priority="3">
      <formula>AND($B7=3,COLUMN(E7)=$D$3)</formula>
    </cfRule>
    <cfRule type="expression" dxfId="28" priority="4">
      <formula>AND($B7=3,COLUMN(E7)&lt;$D$3)</formula>
    </cfRule>
    <cfRule type="expression" dxfId="27" priority="5">
      <formula>AND($B7=2,COLUMN(E7)&lt;$D$3)</formula>
    </cfRule>
    <cfRule type="expression" dxfId="26" priority="6">
      <formula>AND($B7=1,COLUMN(E7)&lt;$D$3)</formula>
    </cfRule>
  </conditionalFormatting>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L210"/>
  <sheetViews>
    <sheetView zoomScale="80" zoomScaleNormal="80" workbookViewId="0">
      <pane ySplit="3" topLeftCell="A4" activePane="bottomLeft" state="frozen"/>
      <selection pane="bottomLeft" activeCell="J4" sqref="J4"/>
    </sheetView>
  </sheetViews>
  <sheetFormatPr defaultRowHeight="14.4" x14ac:dyDescent="0.3"/>
  <cols>
    <col min="1" max="1" width="7.6640625" style="291" customWidth="1"/>
    <col min="2" max="2" width="23.6640625" style="291" customWidth="1"/>
    <col min="3" max="3" width="7.6640625" style="291" customWidth="1"/>
    <col min="4" max="4" width="23.6640625" style="291" customWidth="1"/>
    <col min="5" max="5" width="15.6640625" style="291" bestFit="1" customWidth="1"/>
    <col min="6" max="6" width="28.5546875" style="291" customWidth="1"/>
    <col min="7" max="7" width="14.6640625" style="291" customWidth="1"/>
    <col min="8" max="8" width="15.33203125" style="291" bestFit="1" customWidth="1"/>
    <col min="9" max="10" width="14.6640625" style="291" customWidth="1"/>
    <col min="11" max="11" width="19.88671875" style="283" bestFit="1" customWidth="1"/>
    <col min="12" max="12" width="50.6640625" style="291" customWidth="1"/>
    <col min="13" max="16384" width="8.88671875" style="283"/>
  </cols>
  <sheetData>
    <row r="1" spans="1:12" ht="23.4" x14ac:dyDescent="0.45">
      <c r="A1" s="397" t="s">
        <v>658</v>
      </c>
      <c r="B1" s="397"/>
      <c r="C1" s="397"/>
      <c r="D1" s="397"/>
      <c r="E1" s="397"/>
      <c r="F1" s="397"/>
      <c r="G1" s="397"/>
      <c r="H1" s="397"/>
      <c r="I1" s="397"/>
      <c r="J1" s="397"/>
      <c r="K1" s="397"/>
      <c r="L1" s="397"/>
    </row>
    <row r="2" spans="1:12" ht="10.95" customHeight="1" thickBot="1" x14ac:dyDescent="0.35">
      <c r="A2" s="283"/>
      <c r="B2" s="283"/>
      <c r="C2" s="283"/>
      <c r="D2" s="283"/>
      <c r="E2" s="283"/>
      <c r="F2" s="283"/>
      <c r="G2" s="283"/>
      <c r="H2" s="283"/>
      <c r="I2" s="283"/>
      <c r="J2" s="283"/>
      <c r="L2" s="283"/>
    </row>
    <row r="3" spans="1:12" s="288" customFormat="1" ht="62.4" x14ac:dyDescent="0.3">
      <c r="A3" s="284" t="s">
        <v>659</v>
      </c>
      <c r="B3" s="285" t="s">
        <v>660</v>
      </c>
      <c r="C3" s="286" t="s">
        <v>661</v>
      </c>
      <c r="D3" s="285" t="s">
        <v>662</v>
      </c>
      <c r="E3" s="285" t="s">
        <v>663</v>
      </c>
      <c r="F3" s="285" t="s">
        <v>664</v>
      </c>
      <c r="G3" s="285" t="s">
        <v>665</v>
      </c>
      <c r="H3" s="285" t="s">
        <v>666</v>
      </c>
      <c r="I3" s="285" t="s">
        <v>667</v>
      </c>
      <c r="J3" s="285" t="s">
        <v>668</v>
      </c>
      <c r="K3" s="285" t="s">
        <v>669</v>
      </c>
      <c r="L3" s="287" t="s">
        <v>670</v>
      </c>
    </row>
    <row r="4" spans="1:12" x14ac:dyDescent="0.3">
      <c r="A4" s="292"/>
      <c r="B4" s="293"/>
      <c r="C4" s="293"/>
      <c r="D4" s="293"/>
      <c r="E4" s="255"/>
      <c r="F4" s="294"/>
      <c r="G4" s="295"/>
      <c r="H4" s="293"/>
      <c r="I4" s="296"/>
      <c r="J4" s="296"/>
      <c r="K4" s="289">
        <f t="shared" ref="K4:K69" si="0">+H4*I4*J4</f>
        <v>0</v>
      </c>
      <c r="L4" s="297"/>
    </row>
    <row r="5" spans="1:12" x14ac:dyDescent="0.3">
      <c r="A5" s="292"/>
      <c r="B5" s="293"/>
      <c r="C5" s="293"/>
      <c r="D5" s="293"/>
      <c r="E5" s="256"/>
      <c r="F5" s="298"/>
      <c r="G5" s="295"/>
      <c r="H5" s="293"/>
      <c r="I5" s="296"/>
      <c r="J5" s="299"/>
      <c r="K5" s="289">
        <f t="shared" si="0"/>
        <v>0</v>
      </c>
      <c r="L5" s="297"/>
    </row>
    <row r="6" spans="1:12" x14ac:dyDescent="0.3">
      <c r="A6" s="292"/>
      <c r="B6" s="293"/>
      <c r="C6" s="293"/>
      <c r="D6" s="293"/>
      <c r="E6" s="256"/>
      <c r="F6" s="298"/>
      <c r="G6" s="295"/>
      <c r="H6" s="293"/>
      <c r="I6" s="296"/>
      <c r="J6" s="299"/>
      <c r="K6" s="289">
        <f t="shared" si="0"/>
        <v>0</v>
      </c>
      <c r="L6" s="297"/>
    </row>
    <row r="7" spans="1:12" x14ac:dyDescent="0.3">
      <c r="A7" s="292"/>
      <c r="B7" s="293"/>
      <c r="C7" s="293"/>
      <c r="D7" s="293"/>
      <c r="E7" s="256"/>
      <c r="F7" s="298"/>
      <c r="G7" s="295"/>
      <c r="H7" s="293"/>
      <c r="I7" s="296"/>
      <c r="J7" s="299"/>
      <c r="K7" s="289">
        <f t="shared" si="0"/>
        <v>0</v>
      </c>
      <c r="L7" s="297"/>
    </row>
    <row r="8" spans="1:12" x14ac:dyDescent="0.3">
      <c r="A8" s="292"/>
      <c r="B8" s="293"/>
      <c r="C8" s="293"/>
      <c r="D8" s="293"/>
      <c r="E8" s="256"/>
      <c r="F8" s="298"/>
      <c r="G8" s="295"/>
      <c r="H8" s="293"/>
      <c r="I8" s="296"/>
      <c r="J8" s="299"/>
      <c r="K8" s="289">
        <f t="shared" si="0"/>
        <v>0</v>
      </c>
      <c r="L8" s="297"/>
    </row>
    <row r="9" spans="1:12" x14ac:dyDescent="0.3">
      <c r="A9" s="292"/>
      <c r="B9" s="293"/>
      <c r="C9" s="293"/>
      <c r="D9" s="293"/>
      <c r="E9" s="256"/>
      <c r="F9" s="298"/>
      <c r="G9" s="295"/>
      <c r="H9" s="293"/>
      <c r="I9" s="296"/>
      <c r="J9" s="299"/>
      <c r="K9" s="289">
        <f t="shared" si="0"/>
        <v>0</v>
      </c>
      <c r="L9" s="297"/>
    </row>
    <row r="10" spans="1:12" x14ac:dyDescent="0.3">
      <c r="A10" s="292"/>
      <c r="B10" s="293"/>
      <c r="C10" s="293"/>
      <c r="D10" s="293"/>
      <c r="E10" s="256"/>
      <c r="F10" s="298"/>
      <c r="G10" s="295"/>
      <c r="H10" s="293"/>
      <c r="I10" s="296"/>
      <c r="J10" s="299"/>
      <c r="K10" s="289">
        <f t="shared" si="0"/>
        <v>0</v>
      </c>
      <c r="L10" s="297"/>
    </row>
    <row r="11" spans="1:12" x14ac:dyDescent="0.3">
      <c r="A11" s="292"/>
      <c r="B11" s="293"/>
      <c r="C11" s="293"/>
      <c r="D11" s="293"/>
      <c r="E11" s="256"/>
      <c r="F11" s="298"/>
      <c r="G11" s="295"/>
      <c r="H11" s="293"/>
      <c r="I11" s="296"/>
      <c r="J11" s="299"/>
      <c r="K11" s="289">
        <f t="shared" si="0"/>
        <v>0</v>
      </c>
      <c r="L11" s="297"/>
    </row>
    <row r="12" spans="1:12" x14ac:dyDescent="0.3">
      <c r="A12" s="292"/>
      <c r="B12" s="293"/>
      <c r="C12" s="293"/>
      <c r="D12" s="293"/>
      <c r="E12" s="256"/>
      <c r="F12" s="298"/>
      <c r="G12" s="295"/>
      <c r="H12" s="293"/>
      <c r="I12" s="296"/>
      <c r="J12" s="299"/>
      <c r="K12" s="289">
        <f t="shared" si="0"/>
        <v>0</v>
      </c>
      <c r="L12" s="297"/>
    </row>
    <row r="13" spans="1:12" x14ac:dyDescent="0.3">
      <c r="A13" s="292"/>
      <c r="B13" s="293"/>
      <c r="C13" s="293"/>
      <c r="D13" s="293"/>
      <c r="E13" s="256"/>
      <c r="F13" s="298"/>
      <c r="G13" s="295"/>
      <c r="H13" s="293"/>
      <c r="I13" s="296"/>
      <c r="J13" s="299"/>
      <c r="K13" s="289">
        <f t="shared" si="0"/>
        <v>0</v>
      </c>
      <c r="L13" s="297"/>
    </row>
    <row r="14" spans="1:12" x14ac:dyDescent="0.3">
      <c r="A14" s="292"/>
      <c r="B14" s="293"/>
      <c r="C14" s="293"/>
      <c r="D14" s="293"/>
      <c r="E14" s="256"/>
      <c r="F14" s="298"/>
      <c r="G14" s="295"/>
      <c r="H14" s="293"/>
      <c r="I14" s="296"/>
      <c r="J14" s="299"/>
      <c r="K14" s="289">
        <f t="shared" si="0"/>
        <v>0</v>
      </c>
      <c r="L14" s="297"/>
    </row>
    <row r="15" spans="1:12" x14ac:dyDescent="0.3">
      <c r="A15" s="292"/>
      <c r="B15" s="293"/>
      <c r="C15" s="293"/>
      <c r="D15" s="293"/>
      <c r="E15" s="256"/>
      <c r="F15" s="298"/>
      <c r="G15" s="295"/>
      <c r="H15" s="293"/>
      <c r="I15" s="296"/>
      <c r="J15" s="299"/>
      <c r="K15" s="289">
        <f t="shared" si="0"/>
        <v>0</v>
      </c>
      <c r="L15" s="297"/>
    </row>
    <row r="16" spans="1:12" x14ac:dyDescent="0.3">
      <c r="A16" s="292"/>
      <c r="B16" s="293"/>
      <c r="C16" s="293"/>
      <c r="D16" s="293"/>
      <c r="E16" s="256"/>
      <c r="F16" s="298"/>
      <c r="G16" s="295"/>
      <c r="H16" s="293"/>
      <c r="I16" s="296"/>
      <c r="J16" s="299"/>
      <c r="K16" s="289">
        <f t="shared" si="0"/>
        <v>0</v>
      </c>
      <c r="L16" s="297"/>
    </row>
    <row r="17" spans="1:12" x14ac:dyDescent="0.3">
      <c r="A17" s="292"/>
      <c r="B17" s="293"/>
      <c r="C17" s="293"/>
      <c r="D17" s="293"/>
      <c r="E17" s="256"/>
      <c r="F17" s="298"/>
      <c r="G17" s="295"/>
      <c r="H17" s="293"/>
      <c r="I17" s="296"/>
      <c r="J17" s="299"/>
      <c r="K17" s="289">
        <f t="shared" si="0"/>
        <v>0</v>
      </c>
      <c r="L17" s="297"/>
    </row>
    <row r="18" spans="1:12" x14ac:dyDescent="0.3">
      <c r="A18" s="292"/>
      <c r="B18" s="293"/>
      <c r="C18" s="293"/>
      <c r="D18" s="293"/>
      <c r="E18" s="256"/>
      <c r="F18" s="298"/>
      <c r="G18" s="295"/>
      <c r="H18" s="293"/>
      <c r="I18" s="296"/>
      <c r="J18" s="299"/>
      <c r="K18" s="289">
        <f t="shared" si="0"/>
        <v>0</v>
      </c>
      <c r="L18" s="297"/>
    </row>
    <row r="19" spans="1:12" x14ac:dyDescent="0.3">
      <c r="A19" s="292"/>
      <c r="B19" s="293"/>
      <c r="C19" s="293"/>
      <c r="D19" s="293"/>
      <c r="E19" s="256"/>
      <c r="F19" s="298"/>
      <c r="G19" s="295"/>
      <c r="H19" s="293"/>
      <c r="I19" s="296"/>
      <c r="J19" s="299"/>
      <c r="K19" s="289">
        <f t="shared" si="0"/>
        <v>0</v>
      </c>
      <c r="L19" s="297"/>
    </row>
    <row r="20" spans="1:12" x14ac:dyDescent="0.3">
      <c r="A20" s="292"/>
      <c r="B20" s="293"/>
      <c r="C20" s="293"/>
      <c r="D20" s="293"/>
      <c r="E20" s="256"/>
      <c r="F20" s="298"/>
      <c r="G20" s="295"/>
      <c r="H20" s="293"/>
      <c r="I20" s="296"/>
      <c r="J20" s="299"/>
      <c r="K20" s="289">
        <f t="shared" si="0"/>
        <v>0</v>
      </c>
      <c r="L20" s="297"/>
    </row>
    <row r="21" spans="1:12" x14ac:dyDescent="0.3">
      <c r="A21" s="292"/>
      <c r="B21" s="293"/>
      <c r="C21" s="293"/>
      <c r="D21" s="293"/>
      <c r="E21" s="256"/>
      <c r="F21" s="298"/>
      <c r="G21" s="295"/>
      <c r="H21" s="293"/>
      <c r="I21" s="296"/>
      <c r="J21" s="299"/>
      <c r="K21" s="289">
        <f t="shared" si="0"/>
        <v>0</v>
      </c>
      <c r="L21" s="297"/>
    </row>
    <row r="22" spans="1:12" x14ac:dyDescent="0.3">
      <c r="A22" s="292"/>
      <c r="B22" s="293"/>
      <c r="C22" s="293"/>
      <c r="D22" s="293"/>
      <c r="E22" s="256"/>
      <c r="F22" s="298"/>
      <c r="G22" s="295"/>
      <c r="H22" s="293"/>
      <c r="I22" s="296"/>
      <c r="J22" s="299"/>
      <c r="K22" s="289">
        <f t="shared" si="0"/>
        <v>0</v>
      </c>
      <c r="L22" s="297"/>
    </row>
    <row r="23" spans="1:12" x14ac:dyDescent="0.3">
      <c r="A23" s="292"/>
      <c r="B23" s="293"/>
      <c r="C23" s="293"/>
      <c r="D23" s="293"/>
      <c r="E23" s="256"/>
      <c r="F23" s="298"/>
      <c r="G23" s="295"/>
      <c r="H23" s="293"/>
      <c r="I23" s="296"/>
      <c r="J23" s="299"/>
      <c r="K23" s="289">
        <f t="shared" si="0"/>
        <v>0</v>
      </c>
      <c r="L23" s="297"/>
    </row>
    <row r="24" spans="1:12" x14ac:dyDescent="0.3">
      <c r="A24" s="292"/>
      <c r="B24" s="293"/>
      <c r="C24" s="293"/>
      <c r="D24" s="293"/>
      <c r="E24" s="256"/>
      <c r="F24" s="298"/>
      <c r="G24" s="295"/>
      <c r="H24" s="293"/>
      <c r="I24" s="296"/>
      <c r="J24" s="299"/>
      <c r="K24" s="289">
        <f t="shared" si="0"/>
        <v>0</v>
      </c>
      <c r="L24" s="297"/>
    </row>
    <row r="25" spans="1:12" x14ac:dyDescent="0.3">
      <c r="A25" s="292"/>
      <c r="B25" s="293"/>
      <c r="C25" s="293"/>
      <c r="D25" s="293"/>
      <c r="E25" s="256"/>
      <c r="F25" s="298"/>
      <c r="G25" s="295"/>
      <c r="H25" s="293"/>
      <c r="I25" s="296"/>
      <c r="J25" s="299"/>
      <c r="K25" s="289">
        <f t="shared" si="0"/>
        <v>0</v>
      </c>
      <c r="L25" s="297"/>
    </row>
    <row r="26" spans="1:12" x14ac:dyDescent="0.3">
      <c r="A26" s="292"/>
      <c r="B26" s="293"/>
      <c r="C26" s="293"/>
      <c r="D26" s="293"/>
      <c r="E26" s="256"/>
      <c r="F26" s="298"/>
      <c r="G26" s="295"/>
      <c r="H26" s="293"/>
      <c r="I26" s="296"/>
      <c r="J26" s="299"/>
      <c r="K26" s="289">
        <f t="shared" si="0"/>
        <v>0</v>
      </c>
      <c r="L26" s="297"/>
    </row>
    <row r="27" spans="1:12" x14ac:dyDescent="0.3">
      <c r="A27" s="292"/>
      <c r="B27" s="293"/>
      <c r="C27" s="293"/>
      <c r="D27" s="293"/>
      <c r="E27" s="256"/>
      <c r="F27" s="298"/>
      <c r="G27" s="295"/>
      <c r="H27" s="293"/>
      <c r="I27" s="296"/>
      <c r="J27" s="299"/>
      <c r="K27" s="289">
        <f t="shared" si="0"/>
        <v>0</v>
      </c>
      <c r="L27" s="297"/>
    </row>
    <row r="28" spans="1:12" x14ac:dyDescent="0.3">
      <c r="A28" s="292"/>
      <c r="B28" s="293"/>
      <c r="C28" s="293"/>
      <c r="D28" s="293"/>
      <c r="E28" s="256"/>
      <c r="F28" s="298"/>
      <c r="G28" s="295"/>
      <c r="H28" s="293"/>
      <c r="I28" s="296"/>
      <c r="J28" s="299"/>
      <c r="K28" s="289">
        <f t="shared" si="0"/>
        <v>0</v>
      </c>
      <c r="L28" s="297"/>
    </row>
    <row r="29" spans="1:12" x14ac:dyDescent="0.3">
      <c r="A29" s="292"/>
      <c r="B29" s="293"/>
      <c r="C29" s="293"/>
      <c r="D29" s="293"/>
      <c r="E29" s="256"/>
      <c r="F29" s="298"/>
      <c r="G29" s="295"/>
      <c r="H29" s="293"/>
      <c r="I29" s="296"/>
      <c r="J29" s="299"/>
      <c r="K29" s="289">
        <f t="shared" si="0"/>
        <v>0</v>
      </c>
      <c r="L29" s="297"/>
    </row>
    <row r="30" spans="1:12" x14ac:dyDescent="0.3">
      <c r="A30" s="292"/>
      <c r="B30" s="293"/>
      <c r="C30" s="293"/>
      <c r="D30" s="293"/>
      <c r="E30" s="256"/>
      <c r="F30" s="298"/>
      <c r="G30" s="295"/>
      <c r="H30" s="293"/>
      <c r="I30" s="296"/>
      <c r="J30" s="299"/>
      <c r="K30" s="289">
        <f t="shared" si="0"/>
        <v>0</v>
      </c>
      <c r="L30" s="297"/>
    </row>
    <row r="31" spans="1:12" x14ac:dyDescent="0.3">
      <c r="A31" s="292"/>
      <c r="B31" s="293"/>
      <c r="C31" s="293"/>
      <c r="D31" s="293"/>
      <c r="E31" s="256"/>
      <c r="F31" s="298"/>
      <c r="G31" s="295"/>
      <c r="H31" s="293"/>
      <c r="I31" s="296"/>
      <c r="J31" s="299"/>
      <c r="K31" s="289">
        <f t="shared" si="0"/>
        <v>0</v>
      </c>
      <c r="L31" s="297"/>
    </row>
    <row r="32" spans="1:12" x14ac:dyDescent="0.3">
      <c r="A32" s="292"/>
      <c r="B32" s="293"/>
      <c r="C32" s="293"/>
      <c r="D32" s="293"/>
      <c r="E32" s="256"/>
      <c r="F32" s="298"/>
      <c r="G32" s="295"/>
      <c r="H32" s="293"/>
      <c r="I32" s="296"/>
      <c r="J32" s="299"/>
      <c r="K32" s="289">
        <f t="shared" si="0"/>
        <v>0</v>
      </c>
      <c r="L32" s="297"/>
    </row>
    <row r="33" spans="1:12" x14ac:dyDescent="0.3">
      <c r="A33" s="292"/>
      <c r="B33" s="293"/>
      <c r="C33" s="293"/>
      <c r="D33" s="293"/>
      <c r="E33" s="256"/>
      <c r="F33" s="298"/>
      <c r="G33" s="295"/>
      <c r="H33" s="293"/>
      <c r="I33" s="296"/>
      <c r="J33" s="299"/>
      <c r="K33" s="289">
        <f t="shared" si="0"/>
        <v>0</v>
      </c>
      <c r="L33" s="297"/>
    </row>
    <row r="34" spans="1:12" x14ac:dyDescent="0.3">
      <c r="A34" s="292"/>
      <c r="B34" s="293"/>
      <c r="C34" s="293"/>
      <c r="D34" s="293"/>
      <c r="E34" s="256"/>
      <c r="F34" s="298"/>
      <c r="G34" s="295"/>
      <c r="H34" s="293"/>
      <c r="I34" s="296"/>
      <c r="J34" s="299"/>
      <c r="K34" s="289">
        <f t="shared" si="0"/>
        <v>0</v>
      </c>
      <c r="L34" s="297"/>
    </row>
    <row r="35" spans="1:12" x14ac:dyDescent="0.3">
      <c r="A35" s="292"/>
      <c r="B35" s="293"/>
      <c r="C35" s="293"/>
      <c r="D35" s="293"/>
      <c r="E35" s="256"/>
      <c r="F35" s="298"/>
      <c r="G35" s="295"/>
      <c r="H35" s="293"/>
      <c r="I35" s="296"/>
      <c r="J35" s="299"/>
      <c r="K35" s="289">
        <f t="shared" si="0"/>
        <v>0</v>
      </c>
      <c r="L35" s="297"/>
    </row>
    <row r="36" spans="1:12" x14ac:dyDescent="0.3">
      <c r="A36" s="292"/>
      <c r="B36" s="293"/>
      <c r="C36" s="293"/>
      <c r="D36" s="293"/>
      <c r="E36" s="256"/>
      <c r="F36" s="298"/>
      <c r="G36" s="295"/>
      <c r="H36" s="293"/>
      <c r="I36" s="296"/>
      <c r="J36" s="299"/>
      <c r="K36" s="289">
        <f t="shared" si="0"/>
        <v>0</v>
      </c>
      <c r="L36" s="297"/>
    </row>
    <row r="37" spans="1:12" x14ac:dyDescent="0.3">
      <c r="A37" s="292"/>
      <c r="B37" s="293"/>
      <c r="C37" s="293"/>
      <c r="D37" s="293"/>
      <c r="E37" s="256"/>
      <c r="F37" s="298"/>
      <c r="G37" s="295"/>
      <c r="H37" s="293"/>
      <c r="I37" s="296"/>
      <c r="J37" s="299"/>
      <c r="K37" s="289">
        <f t="shared" si="0"/>
        <v>0</v>
      </c>
      <c r="L37" s="297"/>
    </row>
    <row r="38" spans="1:12" x14ac:dyDescent="0.3">
      <c r="A38" s="292"/>
      <c r="B38" s="293"/>
      <c r="C38" s="293"/>
      <c r="D38" s="293"/>
      <c r="E38" s="256"/>
      <c r="F38" s="298"/>
      <c r="G38" s="295"/>
      <c r="H38" s="293"/>
      <c r="I38" s="296"/>
      <c r="J38" s="299"/>
      <c r="K38" s="289">
        <f t="shared" si="0"/>
        <v>0</v>
      </c>
      <c r="L38" s="297"/>
    </row>
    <row r="39" spans="1:12" x14ac:dyDescent="0.3">
      <c r="A39" s="292"/>
      <c r="B39" s="293"/>
      <c r="C39" s="293"/>
      <c r="D39" s="293"/>
      <c r="E39" s="256"/>
      <c r="F39" s="298"/>
      <c r="G39" s="295"/>
      <c r="H39" s="293"/>
      <c r="I39" s="296"/>
      <c r="J39" s="299"/>
      <c r="K39" s="289">
        <f t="shared" si="0"/>
        <v>0</v>
      </c>
      <c r="L39" s="297"/>
    </row>
    <row r="40" spans="1:12" x14ac:dyDescent="0.3">
      <c r="A40" s="292"/>
      <c r="B40" s="293"/>
      <c r="C40" s="293"/>
      <c r="D40" s="293"/>
      <c r="E40" s="256"/>
      <c r="F40" s="298"/>
      <c r="G40" s="295"/>
      <c r="H40" s="293"/>
      <c r="I40" s="296"/>
      <c r="J40" s="299"/>
      <c r="K40" s="289">
        <f t="shared" si="0"/>
        <v>0</v>
      </c>
      <c r="L40" s="297"/>
    </row>
    <row r="41" spans="1:12" x14ac:dyDescent="0.3">
      <c r="A41" s="292"/>
      <c r="B41" s="293"/>
      <c r="C41" s="293"/>
      <c r="D41" s="293"/>
      <c r="E41" s="256"/>
      <c r="F41" s="298"/>
      <c r="G41" s="295"/>
      <c r="H41" s="293"/>
      <c r="I41" s="296"/>
      <c r="J41" s="299"/>
      <c r="K41" s="289">
        <f t="shared" si="0"/>
        <v>0</v>
      </c>
      <c r="L41" s="297"/>
    </row>
    <row r="42" spans="1:12" x14ac:dyDescent="0.3">
      <c r="A42" s="292"/>
      <c r="B42" s="293"/>
      <c r="C42" s="293"/>
      <c r="D42" s="293"/>
      <c r="E42" s="256"/>
      <c r="F42" s="298"/>
      <c r="G42" s="295"/>
      <c r="H42" s="293"/>
      <c r="I42" s="296"/>
      <c r="J42" s="299"/>
      <c r="K42" s="289">
        <f t="shared" si="0"/>
        <v>0</v>
      </c>
      <c r="L42" s="297"/>
    </row>
    <row r="43" spans="1:12" x14ac:dyDescent="0.3">
      <c r="A43" s="292"/>
      <c r="B43" s="293"/>
      <c r="C43" s="293"/>
      <c r="D43" s="293"/>
      <c r="E43" s="256"/>
      <c r="F43" s="298"/>
      <c r="G43" s="295"/>
      <c r="H43" s="293"/>
      <c r="I43" s="296"/>
      <c r="J43" s="299"/>
      <c r="K43" s="289">
        <f t="shared" si="0"/>
        <v>0</v>
      </c>
      <c r="L43" s="297"/>
    </row>
    <row r="44" spans="1:12" x14ac:dyDescent="0.3">
      <c r="A44" s="292"/>
      <c r="B44" s="293"/>
      <c r="C44" s="293"/>
      <c r="D44" s="293"/>
      <c r="E44" s="256"/>
      <c r="F44" s="298"/>
      <c r="G44" s="295"/>
      <c r="H44" s="293"/>
      <c r="I44" s="296"/>
      <c r="J44" s="299"/>
      <c r="K44" s="289">
        <f t="shared" si="0"/>
        <v>0</v>
      </c>
      <c r="L44" s="297"/>
    </row>
    <row r="45" spans="1:12" x14ac:dyDescent="0.3">
      <c r="A45" s="292"/>
      <c r="B45" s="293"/>
      <c r="C45" s="293"/>
      <c r="D45" s="293"/>
      <c r="E45" s="256"/>
      <c r="F45" s="298"/>
      <c r="G45" s="295"/>
      <c r="H45" s="293"/>
      <c r="I45" s="296"/>
      <c r="J45" s="299"/>
      <c r="K45" s="289">
        <f t="shared" si="0"/>
        <v>0</v>
      </c>
      <c r="L45" s="297"/>
    </row>
    <row r="46" spans="1:12" x14ac:dyDescent="0.3">
      <c r="A46" s="292"/>
      <c r="B46" s="293"/>
      <c r="C46" s="293"/>
      <c r="D46" s="293"/>
      <c r="E46" s="256"/>
      <c r="F46" s="298"/>
      <c r="G46" s="295"/>
      <c r="H46" s="293"/>
      <c r="I46" s="296"/>
      <c r="J46" s="299"/>
      <c r="K46" s="289">
        <f t="shared" si="0"/>
        <v>0</v>
      </c>
      <c r="L46" s="297"/>
    </row>
    <row r="47" spans="1:12" x14ac:dyDescent="0.3">
      <c r="A47" s="292"/>
      <c r="B47" s="293"/>
      <c r="C47" s="293"/>
      <c r="D47" s="293"/>
      <c r="E47" s="256"/>
      <c r="F47" s="298"/>
      <c r="G47" s="295"/>
      <c r="H47" s="293"/>
      <c r="I47" s="296"/>
      <c r="J47" s="299"/>
      <c r="K47" s="289">
        <f t="shared" si="0"/>
        <v>0</v>
      </c>
      <c r="L47" s="297"/>
    </row>
    <row r="48" spans="1:12" x14ac:dyDescent="0.3">
      <c r="A48" s="292"/>
      <c r="B48" s="293"/>
      <c r="C48" s="293"/>
      <c r="D48" s="293"/>
      <c r="E48" s="256"/>
      <c r="F48" s="298"/>
      <c r="G48" s="295"/>
      <c r="H48" s="293"/>
      <c r="I48" s="296"/>
      <c r="J48" s="299"/>
      <c r="K48" s="289">
        <f t="shared" si="0"/>
        <v>0</v>
      </c>
      <c r="L48" s="297"/>
    </row>
    <row r="49" spans="1:12" x14ac:dyDescent="0.3">
      <c r="A49" s="292"/>
      <c r="B49" s="293"/>
      <c r="C49" s="293"/>
      <c r="D49" s="293"/>
      <c r="E49" s="256"/>
      <c r="F49" s="298"/>
      <c r="G49" s="295"/>
      <c r="H49" s="293"/>
      <c r="I49" s="296"/>
      <c r="J49" s="299"/>
      <c r="K49" s="289">
        <f t="shared" si="0"/>
        <v>0</v>
      </c>
      <c r="L49" s="297"/>
    </row>
    <row r="50" spans="1:12" x14ac:dyDescent="0.3">
      <c r="A50" s="292"/>
      <c r="B50" s="293"/>
      <c r="C50" s="293"/>
      <c r="D50" s="293"/>
      <c r="E50" s="256"/>
      <c r="F50" s="298"/>
      <c r="G50" s="295"/>
      <c r="H50" s="293"/>
      <c r="I50" s="296"/>
      <c r="J50" s="299"/>
      <c r="K50" s="289">
        <f t="shared" si="0"/>
        <v>0</v>
      </c>
      <c r="L50" s="297"/>
    </row>
    <row r="51" spans="1:12" x14ac:dyDescent="0.3">
      <c r="A51" s="292"/>
      <c r="B51" s="293"/>
      <c r="C51" s="293"/>
      <c r="D51" s="293"/>
      <c r="E51" s="256"/>
      <c r="F51" s="298"/>
      <c r="G51" s="295"/>
      <c r="H51" s="293"/>
      <c r="I51" s="296"/>
      <c r="J51" s="299"/>
      <c r="K51" s="289">
        <f t="shared" si="0"/>
        <v>0</v>
      </c>
      <c r="L51" s="297"/>
    </row>
    <row r="52" spans="1:12" x14ac:dyDescent="0.3">
      <c r="A52" s="292"/>
      <c r="B52" s="293"/>
      <c r="C52" s="293"/>
      <c r="D52" s="293"/>
      <c r="E52" s="256"/>
      <c r="F52" s="298"/>
      <c r="G52" s="295"/>
      <c r="H52" s="293"/>
      <c r="I52" s="296"/>
      <c r="J52" s="299"/>
      <c r="K52" s="289">
        <f t="shared" si="0"/>
        <v>0</v>
      </c>
      <c r="L52" s="297"/>
    </row>
    <row r="53" spans="1:12" x14ac:dyDescent="0.3">
      <c r="A53" s="292"/>
      <c r="B53" s="293"/>
      <c r="C53" s="293"/>
      <c r="D53" s="293"/>
      <c r="E53" s="256"/>
      <c r="F53" s="298"/>
      <c r="G53" s="295"/>
      <c r="H53" s="293"/>
      <c r="I53" s="296"/>
      <c r="J53" s="299"/>
      <c r="K53" s="289">
        <f t="shared" si="0"/>
        <v>0</v>
      </c>
      <c r="L53" s="297"/>
    </row>
    <row r="54" spans="1:12" x14ac:dyDescent="0.3">
      <c r="A54" s="292"/>
      <c r="B54" s="293"/>
      <c r="C54" s="293"/>
      <c r="D54" s="293"/>
      <c r="E54" s="256"/>
      <c r="F54" s="298"/>
      <c r="G54" s="295"/>
      <c r="H54" s="293"/>
      <c r="I54" s="296"/>
      <c r="J54" s="299"/>
      <c r="K54" s="289">
        <f t="shared" si="0"/>
        <v>0</v>
      </c>
      <c r="L54" s="297"/>
    </row>
    <row r="55" spans="1:12" x14ac:dyDescent="0.3">
      <c r="A55" s="292"/>
      <c r="B55" s="293"/>
      <c r="C55" s="293"/>
      <c r="D55" s="293"/>
      <c r="E55" s="256"/>
      <c r="F55" s="298"/>
      <c r="G55" s="295"/>
      <c r="H55" s="293"/>
      <c r="I55" s="296"/>
      <c r="J55" s="299"/>
      <c r="K55" s="289">
        <f t="shared" si="0"/>
        <v>0</v>
      </c>
      <c r="L55" s="297"/>
    </row>
    <row r="56" spans="1:12" x14ac:dyDescent="0.3">
      <c r="A56" s="292"/>
      <c r="B56" s="293"/>
      <c r="C56" s="293"/>
      <c r="D56" s="293"/>
      <c r="E56" s="256"/>
      <c r="F56" s="298"/>
      <c r="G56" s="295"/>
      <c r="H56" s="293"/>
      <c r="I56" s="296"/>
      <c r="J56" s="299"/>
      <c r="K56" s="289">
        <f t="shared" si="0"/>
        <v>0</v>
      </c>
      <c r="L56" s="297"/>
    </row>
    <row r="57" spans="1:12" x14ac:dyDescent="0.3">
      <c r="A57" s="292"/>
      <c r="B57" s="293"/>
      <c r="C57" s="293"/>
      <c r="D57" s="293"/>
      <c r="E57" s="256"/>
      <c r="F57" s="298"/>
      <c r="G57" s="295"/>
      <c r="H57" s="293"/>
      <c r="I57" s="296"/>
      <c r="J57" s="299"/>
      <c r="K57" s="289">
        <f t="shared" si="0"/>
        <v>0</v>
      </c>
      <c r="L57" s="297"/>
    </row>
    <row r="58" spans="1:12" x14ac:dyDescent="0.3">
      <c r="A58" s="292"/>
      <c r="B58" s="293"/>
      <c r="C58" s="293"/>
      <c r="D58" s="293"/>
      <c r="E58" s="256"/>
      <c r="F58" s="298"/>
      <c r="G58" s="295"/>
      <c r="H58" s="293"/>
      <c r="I58" s="296"/>
      <c r="J58" s="299"/>
      <c r="K58" s="289">
        <f t="shared" si="0"/>
        <v>0</v>
      </c>
      <c r="L58" s="297"/>
    </row>
    <row r="59" spans="1:12" x14ac:dyDescent="0.3">
      <c r="A59" s="292"/>
      <c r="B59" s="293"/>
      <c r="C59" s="293"/>
      <c r="D59" s="293"/>
      <c r="E59" s="256"/>
      <c r="F59" s="298"/>
      <c r="G59" s="295"/>
      <c r="H59" s="293"/>
      <c r="I59" s="296"/>
      <c r="J59" s="299"/>
      <c r="K59" s="289">
        <f t="shared" si="0"/>
        <v>0</v>
      </c>
      <c r="L59" s="297"/>
    </row>
    <row r="60" spans="1:12" x14ac:dyDescent="0.3">
      <c r="A60" s="292"/>
      <c r="B60" s="293"/>
      <c r="C60" s="293"/>
      <c r="D60" s="293"/>
      <c r="E60" s="256"/>
      <c r="F60" s="298"/>
      <c r="G60" s="295"/>
      <c r="H60" s="293"/>
      <c r="I60" s="296"/>
      <c r="J60" s="299"/>
      <c r="K60" s="289">
        <f t="shared" si="0"/>
        <v>0</v>
      </c>
      <c r="L60" s="297"/>
    </row>
    <row r="61" spans="1:12" x14ac:dyDescent="0.3">
      <c r="A61" s="292"/>
      <c r="B61" s="293"/>
      <c r="C61" s="293"/>
      <c r="D61" s="293"/>
      <c r="E61" s="256"/>
      <c r="F61" s="298"/>
      <c r="G61" s="295"/>
      <c r="H61" s="293"/>
      <c r="I61" s="296"/>
      <c r="J61" s="299"/>
      <c r="K61" s="289">
        <f t="shared" si="0"/>
        <v>0</v>
      </c>
      <c r="L61" s="297"/>
    </row>
    <row r="62" spans="1:12" x14ac:dyDescent="0.3">
      <c r="A62" s="292"/>
      <c r="B62" s="293"/>
      <c r="C62" s="293"/>
      <c r="D62" s="293"/>
      <c r="E62" s="256"/>
      <c r="F62" s="298"/>
      <c r="G62" s="295"/>
      <c r="H62" s="293"/>
      <c r="I62" s="296"/>
      <c r="J62" s="299"/>
      <c r="K62" s="289">
        <f t="shared" si="0"/>
        <v>0</v>
      </c>
      <c r="L62" s="297"/>
    </row>
    <row r="63" spans="1:12" x14ac:dyDescent="0.3">
      <c r="A63" s="292"/>
      <c r="B63" s="293"/>
      <c r="C63" s="293"/>
      <c r="D63" s="293"/>
      <c r="E63" s="256"/>
      <c r="F63" s="298"/>
      <c r="G63" s="295"/>
      <c r="H63" s="293"/>
      <c r="I63" s="296"/>
      <c r="J63" s="299"/>
      <c r="K63" s="289">
        <f t="shared" si="0"/>
        <v>0</v>
      </c>
      <c r="L63" s="297"/>
    </row>
    <row r="64" spans="1:12" x14ac:dyDescent="0.3">
      <c r="A64" s="292"/>
      <c r="B64" s="293"/>
      <c r="C64" s="293"/>
      <c r="D64" s="293"/>
      <c r="E64" s="256"/>
      <c r="F64" s="298"/>
      <c r="G64" s="295"/>
      <c r="H64" s="293"/>
      <c r="I64" s="296"/>
      <c r="J64" s="299"/>
      <c r="K64" s="289">
        <f t="shared" si="0"/>
        <v>0</v>
      </c>
      <c r="L64" s="297"/>
    </row>
    <row r="65" spans="1:12" x14ac:dyDescent="0.3">
      <c r="A65" s="292"/>
      <c r="B65" s="293"/>
      <c r="C65" s="293"/>
      <c r="D65" s="293"/>
      <c r="E65" s="256"/>
      <c r="F65" s="298"/>
      <c r="G65" s="295"/>
      <c r="H65" s="293"/>
      <c r="I65" s="296"/>
      <c r="J65" s="299"/>
      <c r="K65" s="289">
        <f t="shared" si="0"/>
        <v>0</v>
      </c>
      <c r="L65" s="297"/>
    </row>
    <row r="66" spans="1:12" x14ac:dyDescent="0.3">
      <c r="A66" s="292"/>
      <c r="B66" s="293"/>
      <c r="C66" s="293"/>
      <c r="D66" s="293"/>
      <c r="E66" s="256"/>
      <c r="F66" s="298"/>
      <c r="G66" s="295"/>
      <c r="H66" s="293"/>
      <c r="I66" s="296"/>
      <c r="J66" s="299"/>
      <c r="K66" s="289">
        <f t="shared" si="0"/>
        <v>0</v>
      </c>
      <c r="L66" s="297"/>
    </row>
    <row r="67" spans="1:12" x14ac:dyDescent="0.3">
      <c r="A67" s="292"/>
      <c r="B67" s="293"/>
      <c r="C67" s="293"/>
      <c r="D67" s="293"/>
      <c r="E67" s="256"/>
      <c r="F67" s="298"/>
      <c r="G67" s="295"/>
      <c r="H67" s="293"/>
      <c r="I67" s="296"/>
      <c r="J67" s="299"/>
      <c r="K67" s="289">
        <f t="shared" si="0"/>
        <v>0</v>
      </c>
      <c r="L67" s="297"/>
    </row>
    <row r="68" spans="1:12" x14ac:dyDescent="0.3">
      <c r="A68" s="292"/>
      <c r="B68" s="293"/>
      <c r="C68" s="293"/>
      <c r="D68" s="293"/>
      <c r="E68" s="256"/>
      <c r="F68" s="298"/>
      <c r="G68" s="295"/>
      <c r="H68" s="293"/>
      <c r="I68" s="296"/>
      <c r="J68" s="299"/>
      <c r="K68" s="289">
        <f t="shared" si="0"/>
        <v>0</v>
      </c>
      <c r="L68" s="297"/>
    </row>
    <row r="69" spans="1:12" x14ac:dyDescent="0.3">
      <c r="A69" s="292"/>
      <c r="B69" s="293"/>
      <c r="C69" s="293"/>
      <c r="D69" s="293"/>
      <c r="E69" s="256"/>
      <c r="F69" s="298"/>
      <c r="G69" s="295"/>
      <c r="H69" s="293"/>
      <c r="I69" s="296"/>
      <c r="J69" s="299"/>
      <c r="K69" s="289">
        <f t="shared" si="0"/>
        <v>0</v>
      </c>
      <c r="L69" s="297"/>
    </row>
    <row r="70" spans="1:12" x14ac:dyDescent="0.3">
      <c r="A70" s="292"/>
      <c r="B70" s="293"/>
      <c r="C70" s="293"/>
      <c r="D70" s="293"/>
      <c r="E70" s="256"/>
      <c r="F70" s="298"/>
      <c r="G70" s="295"/>
      <c r="H70" s="293"/>
      <c r="I70" s="296"/>
      <c r="J70" s="299"/>
      <c r="K70" s="289">
        <f t="shared" ref="K70:K133" si="1">+H70*I70*J70</f>
        <v>0</v>
      </c>
      <c r="L70" s="297"/>
    </row>
    <row r="71" spans="1:12" x14ac:dyDescent="0.3">
      <c r="A71" s="292"/>
      <c r="B71" s="293"/>
      <c r="C71" s="293"/>
      <c r="D71" s="293"/>
      <c r="E71" s="256"/>
      <c r="F71" s="298"/>
      <c r="G71" s="295"/>
      <c r="H71" s="293"/>
      <c r="I71" s="296"/>
      <c r="J71" s="299"/>
      <c r="K71" s="289">
        <f t="shared" si="1"/>
        <v>0</v>
      </c>
      <c r="L71" s="297"/>
    </row>
    <row r="72" spans="1:12" x14ac:dyDescent="0.3">
      <c r="A72" s="292"/>
      <c r="B72" s="293"/>
      <c r="C72" s="293"/>
      <c r="D72" s="293"/>
      <c r="E72" s="256"/>
      <c r="F72" s="298"/>
      <c r="G72" s="295"/>
      <c r="H72" s="293"/>
      <c r="I72" s="296"/>
      <c r="J72" s="299"/>
      <c r="K72" s="289">
        <f t="shared" si="1"/>
        <v>0</v>
      </c>
      <c r="L72" s="297"/>
    </row>
    <row r="73" spans="1:12" x14ac:dyDescent="0.3">
      <c r="A73" s="292"/>
      <c r="B73" s="293"/>
      <c r="C73" s="293"/>
      <c r="D73" s="293"/>
      <c r="E73" s="256"/>
      <c r="F73" s="298"/>
      <c r="G73" s="295"/>
      <c r="H73" s="293"/>
      <c r="I73" s="296"/>
      <c r="J73" s="299"/>
      <c r="K73" s="289">
        <f t="shared" si="1"/>
        <v>0</v>
      </c>
      <c r="L73" s="297"/>
    </row>
    <row r="74" spans="1:12" x14ac:dyDescent="0.3">
      <c r="A74" s="292"/>
      <c r="B74" s="293"/>
      <c r="C74" s="293"/>
      <c r="D74" s="293"/>
      <c r="E74" s="256"/>
      <c r="F74" s="298"/>
      <c r="G74" s="295"/>
      <c r="H74" s="293"/>
      <c r="I74" s="296"/>
      <c r="J74" s="299"/>
      <c r="K74" s="289">
        <f t="shared" si="1"/>
        <v>0</v>
      </c>
      <c r="L74" s="297"/>
    </row>
    <row r="75" spans="1:12" x14ac:dyDescent="0.3">
      <c r="A75" s="292"/>
      <c r="B75" s="293"/>
      <c r="C75" s="293"/>
      <c r="D75" s="293"/>
      <c r="E75" s="256"/>
      <c r="F75" s="298"/>
      <c r="G75" s="295"/>
      <c r="H75" s="293"/>
      <c r="I75" s="296"/>
      <c r="J75" s="299"/>
      <c r="K75" s="289">
        <f t="shared" si="1"/>
        <v>0</v>
      </c>
      <c r="L75" s="297"/>
    </row>
    <row r="76" spans="1:12" x14ac:dyDescent="0.3">
      <c r="A76" s="292"/>
      <c r="B76" s="293"/>
      <c r="C76" s="293"/>
      <c r="D76" s="293"/>
      <c r="E76" s="256"/>
      <c r="F76" s="298"/>
      <c r="G76" s="295"/>
      <c r="H76" s="293"/>
      <c r="I76" s="296"/>
      <c r="J76" s="299"/>
      <c r="K76" s="289">
        <f t="shared" si="1"/>
        <v>0</v>
      </c>
      <c r="L76" s="297"/>
    </row>
    <row r="77" spans="1:12" x14ac:dyDescent="0.3">
      <c r="A77" s="292"/>
      <c r="B77" s="293"/>
      <c r="C77" s="293"/>
      <c r="D77" s="293"/>
      <c r="E77" s="256"/>
      <c r="F77" s="298"/>
      <c r="G77" s="295"/>
      <c r="H77" s="293"/>
      <c r="I77" s="296"/>
      <c r="J77" s="299"/>
      <c r="K77" s="289">
        <f t="shared" si="1"/>
        <v>0</v>
      </c>
      <c r="L77" s="297"/>
    </row>
    <row r="78" spans="1:12" x14ac:dyDescent="0.3">
      <c r="A78" s="292"/>
      <c r="B78" s="293"/>
      <c r="C78" s="293"/>
      <c r="D78" s="293"/>
      <c r="E78" s="256"/>
      <c r="F78" s="298"/>
      <c r="G78" s="295"/>
      <c r="H78" s="293"/>
      <c r="I78" s="296"/>
      <c r="J78" s="299"/>
      <c r="K78" s="289">
        <f t="shared" si="1"/>
        <v>0</v>
      </c>
      <c r="L78" s="297"/>
    </row>
    <row r="79" spans="1:12" x14ac:dyDescent="0.3">
      <c r="A79" s="292"/>
      <c r="B79" s="293"/>
      <c r="C79" s="293"/>
      <c r="D79" s="293"/>
      <c r="E79" s="256"/>
      <c r="F79" s="298"/>
      <c r="G79" s="295"/>
      <c r="H79" s="293"/>
      <c r="I79" s="296"/>
      <c r="J79" s="299"/>
      <c r="K79" s="289">
        <f t="shared" si="1"/>
        <v>0</v>
      </c>
      <c r="L79" s="297"/>
    </row>
    <row r="80" spans="1:12" x14ac:dyDescent="0.3">
      <c r="A80" s="292"/>
      <c r="B80" s="293"/>
      <c r="C80" s="293"/>
      <c r="D80" s="293"/>
      <c r="E80" s="256"/>
      <c r="F80" s="298"/>
      <c r="G80" s="295"/>
      <c r="H80" s="293"/>
      <c r="I80" s="296"/>
      <c r="J80" s="299"/>
      <c r="K80" s="289">
        <f t="shared" si="1"/>
        <v>0</v>
      </c>
      <c r="L80" s="297"/>
    </row>
    <row r="81" spans="1:12" x14ac:dyDescent="0.3">
      <c r="A81" s="292"/>
      <c r="B81" s="293"/>
      <c r="C81" s="293"/>
      <c r="D81" s="293"/>
      <c r="E81" s="256"/>
      <c r="F81" s="298"/>
      <c r="G81" s="295"/>
      <c r="H81" s="293"/>
      <c r="I81" s="296"/>
      <c r="J81" s="299"/>
      <c r="K81" s="289">
        <f t="shared" si="1"/>
        <v>0</v>
      </c>
      <c r="L81" s="297"/>
    </row>
    <row r="82" spans="1:12" x14ac:dyDescent="0.3">
      <c r="A82" s="292"/>
      <c r="B82" s="293"/>
      <c r="C82" s="293"/>
      <c r="D82" s="293"/>
      <c r="E82" s="256"/>
      <c r="F82" s="298"/>
      <c r="G82" s="295"/>
      <c r="H82" s="293"/>
      <c r="I82" s="296"/>
      <c r="J82" s="299"/>
      <c r="K82" s="289">
        <f t="shared" si="1"/>
        <v>0</v>
      </c>
      <c r="L82" s="297"/>
    </row>
    <row r="83" spans="1:12" x14ac:dyDescent="0.3">
      <c r="A83" s="292"/>
      <c r="B83" s="293"/>
      <c r="C83" s="293"/>
      <c r="D83" s="293"/>
      <c r="E83" s="256"/>
      <c r="F83" s="298"/>
      <c r="G83" s="294"/>
      <c r="H83" s="293"/>
      <c r="I83" s="296"/>
      <c r="J83" s="299"/>
      <c r="K83" s="289">
        <f t="shared" si="1"/>
        <v>0</v>
      </c>
      <c r="L83" s="297"/>
    </row>
    <row r="84" spans="1:12" x14ac:dyDescent="0.3">
      <c r="A84" s="292"/>
      <c r="B84" s="293"/>
      <c r="C84" s="293"/>
      <c r="D84" s="293"/>
      <c r="E84" s="256"/>
      <c r="F84" s="298"/>
      <c r="G84" s="294"/>
      <c r="H84" s="293"/>
      <c r="I84" s="296"/>
      <c r="J84" s="299"/>
      <c r="K84" s="289">
        <f t="shared" si="1"/>
        <v>0</v>
      </c>
      <c r="L84" s="297"/>
    </row>
    <row r="85" spans="1:12" x14ac:dyDescent="0.3">
      <c r="A85" s="292"/>
      <c r="B85" s="293"/>
      <c r="C85" s="293"/>
      <c r="D85" s="293"/>
      <c r="E85" s="256"/>
      <c r="F85" s="298"/>
      <c r="G85" s="294"/>
      <c r="H85" s="293"/>
      <c r="I85" s="296"/>
      <c r="J85" s="299"/>
      <c r="K85" s="289">
        <f t="shared" si="1"/>
        <v>0</v>
      </c>
      <c r="L85" s="297"/>
    </row>
    <row r="86" spans="1:12" x14ac:dyDescent="0.3">
      <c r="A86" s="292"/>
      <c r="B86" s="293"/>
      <c r="C86" s="293"/>
      <c r="D86" s="293"/>
      <c r="E86" s="256"/>
      <c r="F86" s="298"/>
      <c r="G86" s="294"/>
      <c r="H86" s="293"/>
      <c r="I86" s="296"/>
      <c r="J86" s="299"/>
      <c r="K86" s="289">
        <f t="shared" si="1"/>
        <v>0</v>
      </c>
      <c r="L86" s="297"/>
    </row>
    <row r="87" spans="1:12" x14ac:dyDescent="0.3">
      <c r="A87" s="292"/>
      <c r="B87" s="293"/>
      <c r="C87" s="293"/>
      <c r="D87" s="293"/>
      <c r="E87" s="256"/>
      <c r="F87" s="298"/>
      <c r="G87" s="294"/>
      <c r="H87" s="293"/>
      <c r="I87" s="296"/>
      <c r="J87" s="299"/>
      <c r="K87" s="289">
        <f t="shared" si="1"/>
        <v>0</v>
      </c>
      <c r="L87" s="297"/>
    </row>
    <row r="88" spans="1:12" x14ac:dyDescent="0.3">
      <c r="A88" s="292"/>
      <c r="B88" s="293"/>
      <c r="C88" s="293"/>
      <c r="D88" s="293"/>
      <c r="E88" s="256"/>
      <c r="F88" s="298"/>
      <c r="G88" s="294"/>
      <c r="H88" s="293"/>
      <c r="I88" s="296"/>
      <c r="J88" s="299"/>
      <c r="K88" s="289">
        <f t="shared" si="1"/>
        <v>0</v>
      </c>
      <c r="L88" s="297"/>
    </row>
    <row r="89" spans="1:12" x14ac:dyDescent="0.3">
      <c r="A89" s="292"/>
      <c r="B89" s="293"/>
      <c r="C89" s="293"/>
      <c r="D89" s="293"/>
      <c r="E89" s="256"/>
      <c r="F89" s="298"/>
      <c r="G89" s="294"/>
      <c r="H89" s="293"/>
      <c r="I89" s="296"/>
      <c r="J89" s="299"/>
      <c r="K89" s="289">
        <f t="shared" si="1"/>
        <v>0</v>
      </c>
      <c r="L89" s="297"/>
    </row>
    <row r="90" spans="1:12" x14ac:dyDescent="0.3">
      <c r="A90" s="292"/>
      <c r="B90" s="293"/>
      <c r="C90" s="293"/>
      <c r="D90" s="293"/>
      <c r="E90" s="256"/>
      <c r="F90" s="298"/>
      <c r="G90" s="294"/>
      <c r="H90" s="293"/>
      <c r="I90" s="296"/>
      <c r="J90" s="299"/>
      <c r="K90" s="289">
        <f t="shared" si="1"/>
        <v>0</v>
      </c>
      <c r="L90" s="297"/>
    </row>
    <row r="91" spans="1:12" x14ac:dyDescent="0.3">
      <c r="A91" s="292"/>
      <c r="B91" s="293"/>
      <c r="C91" s="293"/>
      <c r="D91" s="293"/>
      <c r="E91" s="256"/>
      <c r="F91" s="298"/>
      <c r="G91" s="294"/>
      <c r="H91" s="293"/>
      <c r="I91" s="296"/>
      <c r="J91" s="299"/>
      <c r="K91" s="289">
        <f t="shared" si="1"/>
        <v>0</v>
      </c>
      <c r="L91" s="297"/>
    </row>
    <row r="92" spans="1:12" x14ac:dyDescent="0.3">
      <c r="A92" s="292"/>
      <c r="B92" s="293"/>
      <c r="C92" s="293"/>
      <c r="D92" s="293"/>
      <c r="E92" s="256"/>
      <c r="F92" s="298"/>
      <c r="G92" s="294"/>
      <c r="H92" s="293"/>
      <c r="I92" s="296"/>
      <c r="J92" s="299"/>
      <c r="K92" s="289">
        <f t="shared" si="1"/>
        <v>0</v>
      </c>
      <c r="L92" s="297"/>
    </row>
    <row r="93" spans="1:12" x14ac:dyDescent="0.3">
      <c r="A93" s="292"/>
      <c r="B93" s="293"/>
      <c r="C93" s="293"/>
      <c r="D93" s="293"/>
      <c r="E93" s="256"/>
      <c r="F93" s="298"/>
      <c r="G93" s="294"/>
      <c r="H93" s="293"/>
      <c r="I93" s="296"/>
      <c r="J93" s="299"/>
      <c r="K93" s="289">
        <f t="shared" si="1"/>
        <v>0</v>
      </c>
      <c r="L93" s="297"/>
    </row>
    <row r="94" spans="1:12" x14ac:dyDescent="0.3">
      <c r="A94" s="292"/>
      <c r="B94" s="293"/>
      <c r="C94" s="293"/>
      <c r="D94" s="293"/>
      <c r="E94" s="256"/>
      <c r="F94" s="298"/>
      <c r="G94" s="294"/>
      <c r="H94" s="293"/>
      <c r="I94" s="296"/>
      <c r="J94" s="299"/>
      <c r="K94" s="289">
        <f t="shared" si="1"/>
        <v>0</v>
      </c>
      <c r="L94" s="297"/>
    </row>
    <row r="95" spans="1:12" x14ac:dyDescent="0.3">
      <c r="A95" s="292"/>
      <c r="B95" s="293"/>
      <c r="C95" s="293"/>
      <c r="D95" s="293"/>
      <c r="E95" s="256"/>
      <c r="F95" s="298"/>
      <c r="G95" s="294"/>
      <c r="H95" s="293"/>
      <c r="I95" s="296"/>
      <c r="J95" s="299"/>
      <c r="K95" s="289">
        <f t="shared" si="1"/>
        <v>0</v>
      </c>
      <c r="L95" s="297"/>
    </row>
    <row r="96" spans="1:12" x14ac:dyDescent="0.3">
      <c r="A96" s="292"/>
      <c r="B96" s="293"/>
      <c r="C96" s="293"/>
      <c r="D96" s="293"/>
      <c r="E96" s="256"/>
      <c r="F96" s="298"/>
      <c r="G96" s="294"/>
      <c r="H96" s="293"/>
      <c r="I96" s="296"/>
      <c r="J96" s="299"/>
      <c r="K96" s="289">
        <f t="shared" si="1"/>
        <v>0</v>
      </c>
      <c r="L96" s="297"/>
    </row>
    <row r="97" spans="1:12" x14ac:dyDescent="0.3">
      <c r="A97" s="292"/>
      <c r="B97" s="293"/>
      <c r="C97" s="293"/>
      <c r="D97" s="293"/>
      <c r="E97" s="256"/>
      <c r="F97" s="298"/>
      <c r="G97" s="294"/>
      <c r="H97" s="293"/>
      <c r="I97" s="296"/>
      <c r="J97" s="299"/>
      <c r="K97" s="289">
        <f t="shared" si="1"/>
        <v>0</v>
      </c>
      <c r="L97" s="297"/>
    </row>
    <row r="98" spans="1:12" x14ac:dyDescent="0.3">
      <c r="A98" s="292"/>
      <c r="B98" s="293"/>
      <c r="C98" s="293"/>
      <c r="D98" s="293"/>
      <c r="E98" s="256"/>
      <c r="F98" s="298"/>
      <c r="G98" s="294"/>
      <c r="H98" s="293"/>
      <c r="I98" s="296"/>
      <c r="J98" s="299"/>
      <c r="K98" s="289">
        <f t="shared" si="1"/>
        <v>0</v>
      </c>
      <c r="L98" s="297"/>
    </row>
    <row r="99" spans="1:12" x14ac:dyDescent="0.3">
      <c r="A99" s="292"/>
      <c r="B99" s="293"/>
      <c r="C99" s="293"/>
      <c r="D99" s="293"/>
      <c r="E99" s="256"/>
      <c r="F99" s="298"/>
      <c r="G99" s="294"/>
      <c r="H99" s="293"/>
      <c r="I99" s="296"/>
      <c r="J99" s="299"/>
      <c r="K99" s="289">
        <f t="shared" si="1"/>
        <v>0</v>
      </c>
      <c r="L99" s="297"/>
    </row>
    <row r="100" spans="1:12" x14ac:dyDescent="0.3">
      <c r="A100" s="292"/>
      <c r="B100" s="293"/>
      <c r="C100" s="293"/>
      <c r="D100" s="293"/>
      <c r="E100" s="256"/>
      <c r="F100" s="298"/>
      <c r="G100" s="294"/>
      <c r="H100" s="293"/>
      <c r="I100" s="296"/>
      <c r="J100" s="299"/>
      <c r="K100" s="289">
        <f t="shared" si="1"/>
        <v>0</v>
      </c>
      <c r="L100" s="297"/>
    </row>
    <row r="101" spans="1:12" x14ac:dyDescent="0.3">
      <c r="A101" s="292"/>
      <c r="B101" s="293"/>
      <c r="C101" s="293"/>
      <c r="D101" s="293"/>
      <c r="E101" s="256"/>
      <c r="F101" s="298"/>
      <c r="G101" s="294"/>
      <c r="H101" s="293"/>
      <c r="I101" s="296"/>
      <c r="J101" s="299"/>
      <c r="K101" s="289">
        <f t="shared" si="1"/>
        <v>0</v>
      </c>
      <c r="L101" s="297"/>
    </row>
    <row r="102" spans="1:12" x14ac:dyDescent="0.3">
      <c r="A102" s="292"/>
      <c r="B102" s="293"/>
      <c r="C102" s="293"/>
      <c r="D102" s="293"/>
      <c r="E102" s="256"/>
      <c r="F102" s="298"/>
      <c r="G102" s="294"/>
      <c r="H102" s="293"/>
      <c r="I102" s="296"/>
      <c r="J102" s="299"/>
      <c r="K102" s="289">
        <f t="shared" si="1"/>
        <v>0</v>
      </c>
      <c r="L102" s="297"/>
    </row>
    <row r="103" spans="1:12" x14ac:dyDescent="0.3">
      <c r="A103" s="292"/>
      <c r="B103" s="293"/>
      <c r="C103" s="293"/>
      <c r="D103" s="293"/>
      <c r="E103" s="256"/>
      <c r="F103" s="298"/>
      <c r="G103" s="294"/>
      <c r="H103" s="293"/>
      <c r="I103" s="296"/>
      <c r="J103" s="299"/>
      <c r="K103" s="289">
        <f t="shared" si="1"/>
        <v>0</v>
      </c>
      <c r="L103" s="297"/>
    </row>
    <row r="104" spans="1:12" x14ac:dyDescent="0.3">
      <c r="A104" s="292"/>
      <c r="B104" s="293"/>
      <c r="C104" s="293"/>
      <c r="D104" s="293"/>
      <c r="E104" s="256"/>
      <c r="F104" s="298"/>
      <c r="G104" s="294"/>
      <c r="H104" s="293"/>
      <c r="I104" s="296"/>
      <c r="J104" s="299"/>
      <c r="K104" s="289">
        <f t="shared" si="1"/>
        <v>0</v>
      </c>
      <c r="L104" s="297"/>
    </row>
    <row r="105" spans="1:12" x14ac:dyDescent="0.3">
      <c r="A105" s="292"/>
      <c r="B105" s="293"/>
      <c r="C105" s="293"/>
      <c r="D105" s="293"/>
      <c r="E105" s="256"/>
      <c r="F105" s="298"/>
      <c r="G105" s="294"/>
      <c r="H105" s="293"/>
      <c r="I105" s="296"/>
      <c r="J105" s="299"/>
      <c r="K105" s="289">
        <f t="shared" si="1"/>
        <v>0</v>
      </c>
      <c r="L105" s="297"/>
    </row>
    <row r="106" spans="1:12" x14ac:dyDescent="0.3">
      <c r="A106" s="292"/>
      <c r="B106" s="293"/>
      <c r="C106" s="293"/>
      <c r="D106" s="293"/>
      <c r="E106" s="256"/>
      <c r="F106" s="298"/>
      <c r="G106" s="294"/>
      <c r="H106" s="293"/>
      <c r="I106" s="296"/>
      <c r="J106" s="299"/>
      <c r="K106" s="289">
        <f t="shared" si="1"/>
        <v>0</v>
      </c>
      <c r="L106" s="297"/>
    </row>
    <row r="107" spans="1:12" x14ac:dyDescent="0.3">
      <c r="A107" s="292"/>
      <c r="B107" s="293"/>
      <c r="C107" s="293"/>
      <c r="D107" s="293"/>
      <c r="E107" s="256"/>
      <c r="F107" s="298"/>
      <c r="G107" s="294"/>
      <c r="H107" s="293"/>
      <c r="I107" s="296"/>
      <c r="J107" s="299"/>
      <c r="K107" s="289">
        <f t="shared" si="1"/>
        <v>0</v>
      </c>
      <c r="L107" s="297"/>
    </row>
    <row r="108" spans="1:12" x14ac:dyDescent="0.3">
      <c r="A108" s="292"/>
      <c r="B108" s="293"/>
      <c r="C108" s="293"/>
      <c r="D108" s="293"/>
      <c r="E108" s="256"/>
      <c r="F108" s="298"/>
      <c r="G108" s="294"/>
      <c r="H108" s="293"/>
      <c r="I108" s="296"/>
      <c r="J108" s="299"/>
      <c r="K108" s="289">
        <f t="shared" si="1"/>
        <v>0</v>
      </c>
      <c r="L108" s="297"/>
    </row>
    <row r="109" spans="1:12" x14ac:dyDescent="0.3">
      <c r="A109" s="292"/>
      <c r="B109" s="293"/>
      <c r="C109" s="293"/>
      <c r="D109" s="293"/>
      <c r="E109" s="256"/>
      <c r="F109" s="298"/>
      <c r="G109" s="294"/>
      <c r="H109" s="293"/>
      <c r="I109" s="296"/>
      <c r="J109" s="299"/>
      <c r="K109" s="289">
        <f t="shared" si="1"/>
        <v>0</v>
      </c>
      <c r="L109" s="297"/>
    </row>
    <row r="110" spans="1:12" x14ac:dyDescent="0.3">
      <c r="A110" s="292"/>
      <c r="B110" s="293"/>
      <c r="C110" s="293"/>
      <c r="D110" s="293"/>
      <c r="E110" s="256"/>
      <c r="F110" s="298"/>
      <c r="G110" s="294"/>
      <c r="H110" s="293"/>
      <c r="I110" s="296"/>
      <c r="J110" s="299"/>
      <c r="K110" s="289">
        <f t="shared" si="1"/>
        <v>0</v>
      </c>
      <c r="L110" s="297"/>
    </row>
    <row r="111" spans="1:12" x14ac:dyDescent="0.3">
      <c r="A111" s="292"/>
      <c r="B111" s="293"/>
      <c r="C111" s="293"/>
      <c r="D111" s="293"/>
      <c r="E111" s="256"/>
      <c r="F111" s="298"/>
      <c r="G111" s="294"/>
      <c r="H111" s="293"/>
      <c r="I111" s="296"/>
      <c r="J111" s="299"/>
      <c r="K111" s="289">
        <f t="shared" si="1"/>
        <v>0</v>
      </c>
      <c r="L111" s="297"/>
    </row>
    <row r="112" spans="1:12" x14ac:dyDescent="0.3">
      <c r="A112" s="292"/>
      <c r="B112" s="293"/>
      <c r="C112" s="293"/>
      <c r="D112" s="293"/>
      <c r="E112" s="256"/>
      <c r="F112" s="298"/>
      <c r="G112" s="294"/>
      <c r="H112" s="293"/>
      <c r="I112" s="296"/>
      <c r="J112" s="299"/>
      <c r="K112" s="289">
        <f t="shared" si="1"/>
        <v>0</v>
      </c>
      <c r="L112" s="297"/>
    </row>
    <row r="113" spans="1:12" x14ac:dyDescent="0.3">
      <c r="A113" s="292"/>
      <c r="B113" s="293"/>
      <c r="C113" s="293"/>
      <c r="D113" s="293"/>
      <c r="E113" s="256"/>
      <c r="F113" s="298"/>
      <c r="G113" s="294"/>
      <c r="H113" s="293"/>
      <c r="I113" s="296"/>
      <c r="J113" s="299"/>
      <c r="K113" s="289">
        <f t="shared" si="1"/>
        <v>0</v>
      </c>
      <c r="L113" s="297"/>
    </row>
    <row r="114" spans="1:12" x14ac:dyDescent="0.3">
      <c r="A114" s="292"/>
      <c r="B114" s="293"/>
      <c r="C114" s="293"/>
      <c r="D114" s="293"/>
      <c r="E114" s="256"/>
      <c r="F114" s="298"/>
      <c r="G114" s="294"/>
      <c r="H114" s="293"/>
      <c r="I114" s="296"/>
      <c r="J114" s="299"/>
      <c r="K114" s="289">
        <f t="shared" si="1"/>
        <v>0</v>
      </c>
      <c r="L114" s="297"/>
    </row>
    <row r="115" spans="1:12" x14ac:dyDescent="0.3">
      <c r="A115" s="292"/>
      <c r="B115" s="293"/>
      <c r="C115" s="293"/>
      <c r="D115" s="293"/>
      <c r="E115" s="256"/>
      <c r="F115" s="298"/>
      <c r="G115" s="294"/>
      <c r="H115" s="293"/>
      <c r="I115" s="296"/>
      <c r="J115" s="299"/>
      <c r="K115" s="289">
        <f t="shared" si="1"/>
        <v>0</v>
      </c>
      <c r="L115" s="297"/>
    </row>
    <row r="116" spans="1:12" x14ac:dyDescent="0.3">
      <c r="A116" s="292"/>
      <c r="B116" s="293"/>
      <c r="C116" s="293"/>
      <c r="D116" s="293"/>
      <c r="E116" s="256"/>
      <c r="F116" s="298"/>
      <c r="G116" s="294"/>
      <c r="H116" s="293"/>
      <c r="I116" s="296"/>
      <c r="J116" s="299"/>
      <c r="K116" s="289">
        <f t="shared" si="1"/>
        <v>0</v>
      </c>
      <c r="L116" s="297"/>
    </row>
    <row r="117" spans="1:12" x14ac:dyDescent="0.3">
      <c r="A117" s="292"/>
      <c r="B117" s="293"/>
      <c r="C117" s="293"/>
      <c r="D117" s="293"/>
      <c r="E117" s="256"/>
      <c r="F117" s="298"/>
      <c r="G117" s="294"/>
      <c r="H117" s="293"/>
      <c r="I117" s="296"/>
      <c r="J117" s="299"/>
      <c r="K117" s="289">
        <f t="shared" si="1"/>
        <v>0</v>
      </c>
      <c r="L117" s="297"/>
    </row>
    <row r="118" spans="1:12" x14ac:dyDescent="0.3">
      <c r="A118" s="292"/>
      <c r="B118" s="293"/>
      <c r="C118" s="293"/>
      <c r="D118" s="293"/>
      <c r="E118" s="256"/>
      <c r="F118" s="298"/>
      <c r="G118" s="294"/>
      <c r="H118" s="293"/>
      <c r="I118" s="296"/>
      <c r="J118" s="299"/>
      <c r="K118" s="289">
        <f t="shared" si="1"/>
        <v>0</v>
      </c>
      <c r="L118" s="297"/>
    </row>
    <row r="119" spans="1:12" x14ac:dyDescent="0.3">
      <c r="A119" s="292"/>
      <c r="B119" s="293"/>
      <c r="C119" s="293"/>
      <c r="D119" s="293"/>
      <c r="E119" s="256"/>
      <c r="F119" s="298"/>
      <c r="G119" s="294"/>
      <c r="H119" s="293"/>
      <c r="I119" s="296"/>
      <c r="J119" s="299"/>
      <c r="K119" s="289">
        <f t="shared" si="1"/>
        <v>0</v>
      </c>
      <c r="L119" s="297"/>
    </row>
    <row r="120" spans="1:12" x14ac:dyDescent="0.3">
      <c r="A120" s="292"/>
      <c r="B120" s="293"/>
      <c r="C120" s="293"/>
      <c r="D120" s="293"/>
      <c r="E120" s="256"/>
      <c r="F120" s="298"/>
      <c r="G120" s="294"/>
      <c r="H120" s="293"/>
      <c r="I120" s="296"/>
      <c r="J120" s="299"/>
      <c r="K120" s="289">
        <f t="shared" si="1"/>
        <v>0</v>
      </c>
      <c r="L120" s="297"/>
    </row>
    <row r="121" spans="1:12" x14ac:dyDescent="0.3">
      <c r="A121" s="292"/>
      <c r="B121" s="293"/>
      <c r="C121" s="293"/>
      <c r="D121" s="293"/>
      <c r="E121" s="256"/>
      <c r="F121" s="298"/>
      <c r="G121" s="294"/>
      <c r="H121" s="293"/>
      <c r="I121" s="296"/>
      <c r="J121" s="299"/>
      <c r="K121" s="289">
        <f t="shared" si="1"/>
        <v>0</v>
      </c>
      <c r="L121" s="297"/>
    </row>
    <row r="122" spans="1:12" x14ac:dyDescent="0.3">
      <c r="A122" s="292"/>
      <c r="B122" s="293"/>
      <c r="C122" s="293"/>
      <c r="D122" s="293"/>
      <c r="E122" s="256"/>
      <c r="F122" s="298"/>
      <c r="G122" s="294"/>
      <c r="H122" s="293"/>
      <c r="I122" s="296"/>
      <c r="J122" s="299"/>
      <c r="K122" s="289">
        <f t="shared" si="1"/>
        <v>0</v>
      </c>
      <c r="L122" s="297"/>
    </row>
    <row r="123" spans="1:12" x14ac:dyDescent="0.3">
      <c r="A123" s="292"/>
      <c r="B123" s="293"/>
      <c r="C123" s="293"/>
      <c r="D123" s="293"/>
      <c r="E123" s="256"/>
      <c r="F123" s="298"/>
      <c r="G123" s="294"/>
      <c r="H123" s="293"/>
      <c r="I123" s="296"/>
      <c r="J123" s="299"/>
      <c r="K123" s="289">
        <f t="shared" si="1"/>
        <v>0</v>
      </c>
      <c r="L123" s="297"/>
    </row>
    <row r="124" spans="1:12" x14ac:dyDescent="0.3">
      <c r="A124" s="292"/>
      <c r="B124" s="293"/>
      <c r="C124" s="293"/>
      <c r="D124" s="293"/>
      <c r="E124" s="256"/>
      <c r="F124" s="298"/>
      <c r="G124" s="294"/>
      <c r="H124" s="293"/>
      <c r="I124" s="296"/>
      <c r="J124" s="299"/>
      <c r="K124" s="289">
        <f t="shared" si="1"/>
        <v>0</v>
      </c>
      <c r="L124" s="297"/>
    </row>
    <row r="125" spans="1:12" x14ac:dyDescent="0.3">
      <c r="A125" s="292"/>
      <c r="B125" s="293"/>
      <c r="C125" s="293"/>
      <c r="D125" s="293"/>
      <c r="E125" s="256"/>
      <c r="F125" s="298"/>
      <c r="G125" s="294"/>
      <c r="H125" s="293"/>
      <c r="I125" s="296"/>
      <c r="J125" s="299"/>
      <c r="K125" s="289">
        <f t="shared" si="1"/>
        <v>0</v>
      </c>
      <c r="L125" s="297"/>
    </row>
    <row r="126" spans="1:12" x14ac:dyDescent="0.3">
      <c r="A126" s="292"/>
      <c r="B126" s="293"/>
      <c r="C126" s="293"/>
      <c r="D126" s="293"/>
      <c r="E126" s="256"/>
      <c r="F126" s="298"/>
      <c r="G126" s="294"/>
      <c r="H126" s="293"/>
      <c r="I126" s="296"/>
      <c r="J126" s="299"/>
      <c r="K126" s="289">
        <f t="shared" si="1"/>
        <v>0</v>
      </c>
      <c r="L126" s="297"/>
    </row>
    <row r="127" spans="1:12" x14ac:dyDescent="0.3">
      <c r="A127" s="292"/>
      <c r="B127" s="293"/>
      <c r="C127" s="293"/>
      <c r="D127" s="293"/>
      <c r="E127" s="256"/>
      <c r="F127" s="298"/>
      <c r="G127" s="294"/>
      <c r="H127" s="293"/>
      <c r="I127" s="296"/>
      <c r="J127" s="299"/>
      <c r="K127" s="289">
        <f t="shared" si="1"/>
        <v>0</v>
      </c>
      <c r="L127" s="297"/>
    </row>
    <row r="128" spans="1:12" x14ac:dyDescent="0.3">
      <c r="A128" s="292"/>
      <c r="B128" s="293"/>
      <c r="C128" s="293"/>
      <c r="D128" s="293"/>
      <c r="E128" s="256"/>
      <c r="F128" s="298"/>
      <c r="G128" s="294"/>
      <c r="H128" s="293"/>
      <c r="I128" s="296"/>
      <c r="J128" s="299"/>
      <c r="K128" s="289">
        <f t="shared" si="1"/>
        <v>0</v>
      </c>
      <c r="L128" s="297"/>
    </row>
    <row r="129" spans="1:12" x14ac:dyDescent="0.3">
      <c r="A129" s="292"/>
      <c r="B129" s="293"/>
      <c r="C129" s="293"/>
      <c r="D129" s="293"/>
      <c r="E129" s="256"/>
      <c r="F129" s="298"/>
      <c r="G129" s="294"/>
      <c r="H129" s="293"/>
      <c r="I129" s="296"/>
      <c r="J129" s="299"/>
      <c r="K129" s="289">
        <f t="shared" si="1"/>
        <v>0</v>
      </c>
      <c r="L129" s="297"/>
    </row>
    <row r="130" spans="1:12" x14ac:dyDescent="0.3">
      <c r="A130" s="292"/>
      <c r="B130" s="293"/>
      <c r="C130" s="293"/>
      <c r="D130" s="293"/>
      <c r="E130" s="256"/>
      <c r="F130" s="298"/>
      <c r="G130" s="294"/>
      <c r="H130" s="293"/>
      <c r="I130" s="296"/>
      <c r="J130" s="299"/>
      <c r="K130" s="289">
        <f t="shared" si="1"/>
        <v>0</v>
      </c>
      <c r="L130" s="297"/>
    </row>
    <row r="131" spans="1:12" x14ac:dyDescent="0.3">
      <c r="A131" s="292"/>
      <c r="B131" s="293"/>
      <c r="C131" s="293"/>
      <c r="D131" s="293"/>
      <c r="E131" s="256"/>
      <c r="F131" s="298"/>
      <c r="G131" s="294"/>
      <c r="H131" s="293"/>
      <c r="I131" s="296"/>
      <c r="J131" s="299"/>
      <c r="K131" s="289">
        <f t="shared" si="1"/>
        <v>0</v>
      </c>
      <c r="L131" s="297"/>
    </row>
    <row r="132" spans="1:12" x14ac:dyDescent="0.3">
      <c r="A132" s="292"/>
      <c r="B132" s="293"/>
      <c r="C132" s="293"/>
      <c r="D132" s="293"/>
      <c r="E132" s="256"/>
      <c r="F132" s="298"/>
      <c r="G132" s="294"/>
      <c r="H132" s="293"/>
      <c r="I132" s="296"/>
      <c r="J132" s="299"/>
      <c r="K132" s="289">
        <f t="shared" si="1"/>
        <v>0</v>
      </c>
      <c r="L132" s="297"/>
    </row>
    <row r="133" spans="1:12" x14ac:dyDescent="0.3">
      <c r="A133" s="292"/>
      <c r="B133" s="293"/>
      <c r="C133" s="293"/>
      <c r="D133" s="293"/>
      <c r="E133" s="256"/>
      <c r="F133" s="298"/>
      <c r="G133" s="294"/>
      <c r="H133" s="293"/>
      <c r="I133" s="296"/>
      <c r="J133" s="299"/>
      <c r="K133" s="289">
        <f t="shared" si="1"/>
        <v>0</v>
      </c>
      <c r="L133" s="297"/>
    </row>
    <row r="134" spans="1:12" x14ac:dyDescent="0.3">
      <c r="A134" s="292"/>
      <c r="B134" s="293"/>
      <c r="C134" s="293"/>
      <c r="D134" s="293"/>
      <c r="E134" s="256"/>
      <c r="F134" s="298"/>
      <c r="G134" s="294"/>
      <c r="H134" s="293"/>
      <c r="I134" s="296"/>
      <c r="J134" s="299"/>
      <c r="K134" s="289">
        <f t="shared" ref="K134:K197" si="2">+H134*I134*J134</f>
        <v>0</v>
      </c>
      <c r="L134" s="297"/>
    </row>
    <row r="135" spans="1:12" x14ac:dyDescent="0.3">
      <c r="A135" s="292"/>
      <c r="B135" s="293"/>
      <c r="C135" s="293"/>
      <c r="D135" s="293"/>
      <c r="E135" s="256"/>
      <c r="F135" s="298"/>
      <c r="G135" s="294"/>
      <c r="H135" s="293"/>
      <c r="I135" s="296"/>
      <c r="J135" s="299"/>
      <c r="K135" s="289">
        <f t="shared" si="2"/>
        <v>0</v>
      </c>
      <c r="L135" s="297"/>
    </row>
    <row r="136" spans="1:12" x14ac:dyDescent="0.3">
      <c r="A136" s="292"/>
      <c r="B136" s="293"/>
      <c r="C136" s="293"/>
      <c r="D136" s="293"/>
      <c r="E136" s="256"/>
      <c r="F136" s="298"/>
      <c r="G136" s="294"/>
      <c r="H136" s="293"/>
      <c r="I136" s="296"/>
      <c r="J136" s="299"/>
      <c r="K136" s="289">
        <f t="shared" si="2"/>
        <v>0</v>
      </c>
      <c r="L136" s="297"/>
    </row>
    <row r="137" spans="1:12" x14ac:dyDescent="0.3">
      <c r="A137" s="292"/>
      <c r="B137" s="293"/>
      <c r="C137" s="293"/>
      <c r="D137" s="293"/>
      <c r="E137" s="256"/>
      <c r="F137" s="298"/>
      <c r="G137" s="294"/>
      <c r="H137" s="293"/>
      <c r="I137" s="296"/>
      <c r="J137" s="299"/>
      <c r="K137" s="289">
        <f t="shared" si="2"/>
        <v>0</v>
      </c>
      <c r="L137" s="297"/>
    </row>
    <row r="138" spans="1:12" x14ac:dyDescent="0.3">
      <c r="A138" s="292"/>
      <c r="B138" s="293"/>
      <c r="C138" s="293"/>
      <c r="D138" s="293"/>
      <c r="E138" s="256"/>
      <c r="F138" s="298"/>
      <c r="G138" s="294"/>
      <c r="H138" s="293"/>
      <c r="I138" s="296"/>
      <c r="J138" s="299"/>
      <c r="K138" s="289">
        <f t="shared" si="2"/>
        <v>0</v>
      </c>
      <c r="L138" s="297"/>
    </row>
    <row r="139" spans="1:12" x14ac:dyDescent="0.3">
      <c r="A139" s="292"/>
      <c r="B139" s="293"/>
      <c r="C139" s="293"/>
      <c r="D139" s="293"/>
      <c r="E139" s="256"/>
      <c r="F139" s="298"/>
      <c r="G139" s="294"/>
      <c r="H139" s="293"/>
      <c r="I139" s="296"/>
      <c r="J139" s="299"/>
      <c r="K139" s="289">
        <f t="shared" si="2"/>
        <v>0</v>
      </c>
      <c r="L139" s="297"/>
    </row>
    <row r="140" spans="1:12" x14ac:dyDescent="0.3">
      <c r="A140" s="292"/>
      <c r="B140" s="293"/>
      <c r="C140" s="293"/>
      <c r="D140" s="293"/>
      <c r="E140" s="256"/>
      <c r="F140" s="298"/>
      <c r="G140" s="294"/>
      <c r="H140" s="293"/>
      <c r="I140" s="296"/>
      <c r="J140" s="299"/>
      <c r="K140" s="289">
        <f t="shared" si="2"/>
        <v>0</v>
      </c>
      <c r="L140" s="297"/>
    </row>
    <row r="141" spans="1:12" x14ac:dyDescent="0.3">
      <c r="A141" s="292"/>
      <c r="B141" s="293"/>
      <c r="C141" s="293"/>
      <c r="D141" s="293"/>
      <c r="E141" s="256"/>
      <c r="F141" s="298"/>
      <c r="G141" s="294"/>
      <c r="H141" s="293"/>
      <c r="I141" s="296"/>
      <c r="J141" s="299"/>
      <c r="K141" s="289">
        <f t="shared" si="2"/>
        <v>0</v>
      </c>
      <c r="L141" s="297"/>
    </row>
    <row r="142" spans="1:12" x14ac:dyDescent="0.3">
      <c r="A142" s="292"/>
      <c r="B142" s="293"/>
      <c r="C142" s="293"/>
      <c r="D142" s="293"/>
      <c r="E142" s="256"/>
      <c r="F142" s="298"/>
      <c r="G142" s="294"/>
      <c r="H142" s="293"/>
      <c r="I142" s="296"/>
      <c r="J142" s="299"/>
      <c r="K142" s="289">
        <f t="shared" si="2"/>
        <v>0</v>
      </c>
      <c r="L142" s="297"/>
    </row>
    <row r="143" spans="1:12" x14ac:dyDescent="0.3">
      <c r="A143" s="292"/>
      <c r="B143" s="293"/>
      <c r="C143" s="293"/>
      <c r="D143" s="293"/>
      <c r="E143" s="256"/>
      <c r="F143" s="298"/>
      <c r="G143" s="294"/>
      <c r="H143" s="293"/>
      <c r="I143" s="296"/>
      <c r="J143" s="299"/>
      <c r="K143" s="289">
        <f t="shared" si="2"/>
        <v>0</v>
      </c>
      <c r="L143" s="297"/>
    </row>
    <row r="144" spans="1:12" x14ac:dyDescent="0.3">
      <c r="A144" s="292"/>
      <c r="B144" s="293"/>
      <c r="C144" s="293"/>
      <c r="D144" s="293"/>
      <c r="E144" s="256"/>
      <c r="F144" s="298"/>
      <c r="G144" s="294"/>
      <c r="H144" s="293"/>
      <c r="I144" s="296"/>
      <c r="J144" s="299"/>
      <c r="K144" s="289">
        <f t="shared" si="2"/>
        <v>0</v>
      </c>
      <c r="L144" s="297"/>
    </row>
    <row r="145" spans="1:12" x14ac:dyDescent="0.3">
      <c r="A145" s="292"/>
      <c r="B145" s="293"/>
      <c r="C145" s="293"/>
      <c r="D145" s="293"/>
      <c r="E145" s="256"/>
      <c r="F145" s="298"/>
      <c r="G145" s="294"/>
      <c r="H145" s="293"/>
      <c r="I145" s="296"/>
      <c r="J145" s="299"/>
      <c r="K145" s="289">
        <f t="shared" si="2"/>
        <v>0</v>
      </c>
      <c r="L145" s="297"/>
    </row>
    <row r="146" spans="1:12" x14ac:dyDescent="0.3">
      <c r="A146" s="292"/>
      <c r="B146" s="293"/>
      <c r="C146" s="293"/>
      <c r="D146" s="293"/>
      <c r="E146" s="256"/>
      <c r="F146" s="298"/>
      <c r="G146" s="294"/>
      <c r="H146" s="293"/>
      <c r="I146" s="296"/>
      <c r="J146" s="299"/>
      <c r="K146" s="289">
        <f t="shared" si="2"/>
        <v>0</v>
      </c>
      <c r="L146" s="297"/>
    </row>
    <row r="147" spans="1:12" x14ac:dyDescent="0.3">
      <c r="A147" s="292"/>
      <c r="B147" s="293"/>
      <c r="C147" s="293"/>
      <c r="D147" s="293"/>
      <c r="E147" s="256"/>
      <c r="F147" s="298"/>
      <c r="G147" s="294"/>
      <c r="H147" s="293"/>
      <c r="I147" s="296"/>
      <c r="J147" s="299"/>
      <c r="K147" s="289">
        <f t="shared" si="2"/>
        <v>0</v>
      </c>
      <c r="L147" s="297"/>
    </row>
    <row r="148" spans="1:12" x14ac:dyDescent="0.3">
      <c r="A148" s="292"/>
      <c r="B148" s="293"/>
      <c r="C148" s="293"/>
      <c r="D148" s="293"/>
      <c r="E148" s="256"/>
      <c r="F148" s="298"/>
      <c r="G148" s="294"/>
      <c r="H148" s="293"/>
      <c r="I148" s="296"/>
      <c r="J148" s="299"/>
      <c r="K148" s="289">
        <f t="shared" si="2"/>
        <v>0</v>
      </c>
      <c r="L148" s="297"/>
    </row>
    <row r="149" spans="1:12" x14ac:dyDescent="0.3">
      <c r="A149" s="292"/>
      <c r="B149" s="293"/>
      <c r="C149" s="293"/>
      <c r="D149" s="293"/>
      <c r="E149" s="256"/>
      <c r="F149" s="298"/>
      <c r="G149" s="294"/>
      <c r="H149" s="293"/>
      <c r="I149" s="296"/>
      <c r="J149" s="299"/>
      <c r="K149" s="289">
        <f t="shared" si="2"/>
        <v>0</v>
      </c>
      <c r="L149" s="297"/>
    </row>
    <row r="150" spans="1:12" x14ac:dyDescent="0.3">
      <c r="A150" s="292"/>
      <c r="B150" s="293"/>
      <c r="C150" s="293"/>
      <c r="D150" s="293"/>
      <c r="E150" s="256"/>
      <c r="F150" s="298"/>
      <c r="G150" s="294"/>
      <c r="H150" s="293"/>
      <c r="I150" s="296"/>
      <c r="J150" s="299"/>
      <c r="K150" s="289">
        <f t="shared" si="2"/>
        <v>0</v>
      </c>
      <c r="L150" s="297"/>
    </row>
    <row r="151" spans="1:12" x14ac:dyDescent="0.3">
      <c r="A151" s="292"/>
      <c r="B151" s="293"/>
      <c r="C151" s="293"/>
      <c r="D151" s="293"/>
      <c r="E151" s="256"/>
      <c r="F151" s="298"/>
      <c r="G151" s="294"/>
      <c r="H151" s="293"/>
      <c r="I151" s="296"/>
      <c r="J151" s="299"/>
      <c r="K151" s="289">
        <f t="shared" si="2"/>
        <v>0</v>
      </c>
      <c r="L151" s="297"/>
    </row>
    <row r="152" spans="1:12" x14ac:dyDescent="0.3">
      <c r="A152" s="292"/>
      <c r="B152" s="293"/>
      <c r="C152" s="293"/>
      <c r="D152" s="293"/>
      <c r="E152" s="256"/>
      <c r="F152" s="298"/>
      <c r="G152" s="294"/>
      <c r="H152" s="293"/>
      <c r="I152" s="296"/>
      <c r="J152" s="299"/>
      <c r="K152" s="289">
        <f t="shared" si="2"/>
        <v>0</v>
      </c>
      <c r="L152" s="297"/>
    </row>
    <row r="153" spans="1:12" x14ac:dyDescent="0.3">
      <c r="A153" s="292"/>
      <c r="B153" s="293"/>
      <c r="C153" s="293"/>
      <c r="D153" s="293"/>
      <c r="E153" s="256"/>
      <c r="F153" s="298"/>
      <c r="G153" s="294"/>
      <c r="H153" s="293"/>
      <c r="I153" s="296"/>
      <c r="J153" s="299"/>
      <c r="K153" s="289">
        <f t="shared" si="2"/>
        <v>0</v>
      </c>
      <c r="L153" s="297"/>
    </row>
    <row r="154" spans="1:12" x14ac:dyDescent="0.3">
      <c r="A154" s="292"/>
      <c r="B154" s="293"/>
      <c r="C154" s="293"/>
      <c r="D154" s="293"/>
      <c r="E154" s="256"/>
      <c r="F154" s="298"/>
      <c r="G154" s="294"/>
      <c r="H154" s="293"/>
      <c r="I154" s="296"/>
      <c r="J154" s="299"/>
      <c r="K154" s="289">
        <f t="shared" si="2"/>
        <v>0</v>
      </c>
      <c r="L154" s="297"/>
    </row>
    <row r="155" spans="1:12" x14ac:dyDescent="0.3">
      <c r="A155" s="292"/>
      <c r="B155" s="293"/>
      <c r="C155" s="293"/>
      <c r="D155" s="293"/>
      <c r="E155" s="256"/>
      <c r="F155" s="298"/>
      <c r="G155" s="294"/>
      <c r="H155" s="293"/>
      <c r="I155" s="296"/>
      <c r="J155" s="299"/>
      <c r="K155" s="289">
        <f t="shared" si="2"/>
        <v>0</v>
      </c>
      <c r="L155" s="297"/>
    </row>
    <row r="156" spans="1:12" x14ac:dyDescent="0.3">
      <c r="A156" s="292"/>
      <c r="B156" s="293"/>
      <c r="C156" s="293"/>
      <c r="D156" s="293"/>
      <c r="E156" s="256"/>
      <c r="F156" s="298"/>
      <c r="G156" s="294"/>
      <c r="H156" s="293"/>
      <c r="I156" s="296"/>
      <c r="J156" s="299"/>
      <c r="K156" s="289">
        <f t="shared" si="2"/>
        <v>0</v>
      </c>
      <c r="L156" s="297"/>
    </row>
    <row r="157" spans="1:12" x14ac:dyDescent="0.3">
      <c r="A157" s="292"/>
      <c r="B157" s="293"/>
      <c r="C157" s="293"/>
      <c r="D157" s="293"/>
      <c r="E157" s="256"/>
      <c r="F157" s="298"/>
      <c r="G157" s="294"/>
      <c r="H157" s="293"/>
      <c r="I157" s="296"/>
      <c r="J157" s="299"/>
      <c r="K157" s="289">
        <f t="shared" si="2"/>
        <v>0</v>
      </c>
      <c r="L157" s="297"/>
    </row>
    <row r="158" spans="1:12" x14ac:dyDescent="0.3">
      <c r="A158" s="292"/>
      <c r="B158" s="293"/>
      <c r="C158" s="293"/>
      <c r="D158" s="293"/>
      <c r="E158" s="256"/>
      <c r="F158" s="298"/>
      <c r="G158" s="294"/>
      <c r="H158" s="293"/>
      <c r="I158" s="296"/>
      <c r="J158" s="299"/>
      <c r="K158" s="289">
        <f t="shared" si="2"/>
        <v>0</v>
      </c>
      <c r="L158" s="297"/>
    </row>
    <row r="159" spans="1:12" x14ac:dyDescent="0.3">
      <c r="A159" s="292"/>
      <c r="B159" s="293"/>
      <c r="C159" s="293"/>
      <c r="D159" s="293"/>
      <c r="E159" s="256"/>
      <c r="F159" s="298"/>
      <c r="G159" s="294"/>
      <c r="H159" s="293"/>
      <c r="I159" s="296"/>
      <c r="J159" s="299"/>
      <c r="K159" s="289">
        <f t="shared" si="2"/>
        <v>0</v>
      </c>
      <c r="L159" s="297"/>
    </row>
    <row r="160" spans="1:12" x14ac:dyDescent="0.3">
      <c r="A160" s="292"/>
      <c r="B160" s="293"/>
      <c r="C160" s="293"/>
      <c r="D160" s="293"/>
      <c r="E160" s="256"/>
      <c r="F160" s="298"/>
      <c r="G160" s="294"/>
      <c r="H160" s="293"/>
      <c r="I160" s="296"/>
      <c r="J160" s="299"/>
      <c r="K160" s="289">
        <f t="shared" si="2"/>
        <v>0</v>
      </c>
      <c r="L160" s="297"/>
    </row>
    <row r="161" spans="1:12" x14ac:dyDescent="0.3">
      <c r="A161" s="292"/>
      <c r="B161" s="293"/>
      <c r="C161" s="293"/>
      <c r="D161" s="293"/>
      <c r="E161" s="256"/>
      <c r="F161" s="298"/>
      <c r="G161" s="294"/>
      <c r="H161" s="293"/>
      <c r="I161" s="296"/>
      <c r="J161" s="299"/>
      <c r="K161" s="289">
        <f t="shared" si="2"/>
        <v>0</v>
      </c>
      <c r="L161" s="297"/>
    </row>
    <row r="162" spans="1:12" x14ac:dyDescent="0.3">
      <c r="A162" s="292"/>
      <c r="B162" s="293"/>
      <c r="C162" s="293"/>
      <c r="D162" s="293"/>
      <c r="E162" s="256"/>
      <c r="F162" s="298"/>
      <c r="G162" s="294"/>
      <c r="H162" s="293"/>
      <c r="I162" s="296"/>
      <c r="J162" s="299"/>
      <c r="K162" s="289">
        <f t="shared" si="2"/>
        <v>0</v>
      </c>
      <c r="L162" s="297"/>
    </row>
    <row r="163" spans="1:12" x14ac:dyDescent="0.3">
      <c r="A163" s="292"/>
      <c r="B163" s="293"/>
      <c r="C163" s="293"/>
      <c r="D163" s="293"/>
      <c r="E163" s="256"/>
      <c r="F163" s="298"/>
      <c r="G163" s="294"/>
      <c r="H163" s="293"/>
      <c r="I163" s="296"/>
      <c r="J163" s="299"/>
      <c r="K163" s="289">
        <f t="shared" si="2"/>
        <v>0</v>
      </c>
      <c r="L163" s="297"/>
    </row>
    <row r="164" spans="1:12" x14ac:dyDescent="0.3">
      <c r="A164" s="292"/>
      <c r="B164" s="293"/>
      <c r="C164" s="293"/>
      <c r="D164" s="293"/>
      <c r="E164" s="256"/>
      <c r="F164" s="298"/>
      <c r="G164" s="294"/>
      <c r="H164" s="293"/>
      <c r="I164" s="296"/>
      <c r="J164" s="299"/>
      <c r="K164" s="289">
        <f t="shared" si="2"/>
        <v>0</v>
      </c>
      <c r="L164" s="297"/>
    </row>
    <row r="165" spans="1:12" x14ac:dyDescent="0.3">
      <c r="A165" s="292"/>
      <c r="B165" s="293"/>
      <c r="C165" s="293"/>
      <c r="D165" s="293"/>
      <c r="E165" s="256"/>
      <c r="F165" s="298"/>
      <c r="G165" s="294"/>
      <c r="H165" s="293"/>
      <c r="I165" s="296"/>
      <c r="J165" s="299"/>
      <c r="K165" s="289">
        <f t="shared" si="2"/>
        <v>0</v>
      </c>
      <c r="L165" s="297"/>
    </row>
    <row r="166" spans="1:12" x14ac:dyDescent="0.3">
      <c r="A166" s="292"/>
      <c r="B166" s="293"/>
      <c r="C166" s="293"/>
      <c r="D166" s="293"/>
      <c r="E166" s="256"/>
      <c r="F166" s="298"/>
      <c r="G166" s="294"/>
      <c r="H166" s="293"/>
      <c r="I166" s="296"/>
      <c r="J166" s="299"/>
      <c r="K166" s="289">
        <f t="shared" si="2"/>
        <v>0</v>
      </c>
      <c r="L166" s="297"/>
    </row>
    <row r="167" spans="1:12" x14ac:dyDescent="0.3">
      <c r="A167" s="292"/>
      <c r="B167" s="293"/>
      <c r="C167" s="293"/>
      <c r="D167" s="293"/>
      <c r="E167" s="256"/>
      <c r="F167" s="298"/>
      <c r="G167" s="294"/>
      <c r="H167" s="293"/>
      <c r="I167" s="296"/>
      <c r="J167" s="299"/>
      <c r="K167" s="289">
        <f t="shared" si="2"/>
        <v>0</v>
      </c>
      <c r="L167" s="297"/>
    </row>
    <row r="168" spans="1:12" x14ac:dyDescent="0.3">
      <c r="A168" s="292"/>
      <c r="B168" s="293"/>
      <c r="C168" s="293"/>
      <c r="D168" s="293"/>
      <c r="E168" s="256"/>
      <c r="F168" s="298"/>
      <c r="G168" s="294"/>
      <c r="H168" s="293"/>
      <c r="I168" s="296"/>
      <c r="J168" s="299"/>
      <c r="K168" s="289">
        <f t="shared" si="2"/>
        <v>0</v>
      </c>
      <c r="L168" s="297"/>
    </row>
    <row r="169" spans="1:12" x14ac:dyDescent="0.3">
      <c r="A169" s="292"/>
      <c r="B169" s="293"/>
      <c r="C169" s="293"/>
      <c r="D169" s="293"/>
      <c r="E169" s="256"/>
      <c r="F169" s="298"/>
      <c r="G169" s="294"/>
      <c r="H169" s="293"/>
      <c r="I169" s="296"/>
      <c r="J169" s="299"/>
      <c r="K169" s="289">
        <f t="shared" si="2"/>
        <v>0</v>
      </c>
      <c r="L169" s="297"/>
    </row>
    <row r="170" spans="1:12" x14ac:dyDescent="0.3">
      <c r="A170" s="292"/>
      <c r="B170" s="293"/>
      <c r="C170" s="293"/>
      <c r="D170" s="293"/>
      <c r="E170" s="256"/>
      <c r="F170" s="298"/>
      <c r="G170" s="294"/>
      <c r="H170" s="293"/>
      <c r="I170" s="296"/>
      <c r="J170" s="299"/>
      <c r="K170" s="289">
        <f t="shared" si="2"/>
        <v>0</v>
      </c>
      <c r="L170" s="297"/>
    </row>
    <row r="171" spans="1:12" x14ac:dyDescent="0.3">
      <c r="A171" s="292"/>
      <c r="B171" s="293"/>
      <c r="C171" s="293"/>
      <c r="D171" s="293"/>
      <c r="E171" s="256"/>
      <c r="F171" s="298"/>
      <c r="G171" s="294"/>
      <c r="H171" s="293"/>
      <c r="I171" s="296"/>
      <c r="J171" s="299"/>
      <c r="K171" s="289">
        <f t="shared" si="2"/>
        <v>0</v>
      </c>
      <c r="L171" s="297"/>
    </row>
    <row r="172" spans="1:12" x14ac:dyDescent="0.3">
      <c r="A172" s="292"/>
      <c r="B172" s="293"/>
      <c r="C172" s="293"/>
      <c r="D172" s="293"/>
      <c r="E172" s="256"/>
      <c r="F172" s="298"/>
      <c r="G172" s="294"/>
      <c r="H172" s="293"/>
      <c r="I172" s="296"/>
      <c r="J172" s="299"/>
      <c r="K172" s="289">
        <f t="shared" si="2"/>
        <v>0</v>
      </c>
      <c r="L172" s="297"/>
    </row>
    <row r="173" spans="1:12" x14ac:dyDescent="0.3">
      <c r="A173" s="292"/>
      <c r="B173" s="293"/>
      <c r="C173" s="293"/>
      <c r="D173" s="293"/>
      <c r="E173" s="256"/>
      <c r="F173" s="298"/>
      <c r="G173" s="294"/>
      <c r="H173" s="293"/>
      <c r="I173" s="296"/>
      <c r="J173" s="299"/>
      <c r="K173" s="289">
        <f t="shared" si="2"/>
        <v>0</v>
      </c>
      <c r="L173" s="297"/>
    </row>
    <row r="174" spans="1:12" x14ac:dyDescent="0.3">
      <c r="A174" s="292"/>
      <c r="B174" s="293"/>
      <c r="C174" s="293"/>
      <c r="D174" s="293"/>
      <c r="E174" s="256"/>
      <c r="F174" s="298"/>
      <c r="G174" s="294"/>
      <c r="H174" s="293"/>
      <c r="I174" s="296"/>
      <c r="J174" s="299"/>
      <c r="K174" s="289">
        <f t="shared" si="2"/>
        <v>0</v>
      </c>
      <c r="L174" s="297"/>
    </row>
    <row r="175" spans="1:12" x14ac:dyDescent="0.3">
      <c r="A175" s="292"/>
      <c r="B175" s="293"/>
      <c r="C175" s="293"/>
      <c r="D175" s="293"/>
      <c r="E175" s="256"/>
      <c r="F175" s="298"/>
      <c r="G175" s="294"/>
      <c r="H175" s="293"/>
      <c r="I175" s="296"/>
      <c r="J175" s="299"/>
      <c r="K175" s="289">
        <f t="shared" si="2"/>
        <v>0</v>
      </c>
      <c r="L175" s="297"/>
    </row>
    <row r="176" spans="1:12" x14ac:dyDescent="0.3">
      <c r="A176" s="292"/>
      <c r="B176" s="293"/>
      <c r="C176" s="293"/>
      <c r="D176" s="293"/>
      <c r="E176" s="256"/>
      <c r="F176" s="298"/>
      <c r="G176" s="294"/>
      <c r="H176" s="293"/>
      <c r="I176" s="296"/>
      <c r="J176" s="299"/>
      <c r="K176" s="289">
        <f t="shared" si="2"/>
        <v>0</v>
      </c>
      <c r="L176" s="297"/>
    </row>
    <row r="177" spans="1:12" x14ac:dyDescent="0.3">
      <c r="A177" s="292"/>
      <c r="B177" s="293"/>
      <c r="C177" s="293"/>
      <c r="D177" s="293"/>
      <c r="E177" s="256"/>
      <c r="F177" s="298"/>
      <c r="G177" s="294"/>
      <c r="H177" s="293"/>
      <c r="I177" s="296"/>
      <c r="J177" s="299"/>
      <c r="K177" s="289">
        <f t="shared" si="2"/>
        <v>0</v>
      </c>
      <c r="L177" s="297"/>
    </row>
    <row r="178" spans="1:12" x14ac:dyDescent="0.3">
      <c r="A178" s="292"/>
      <c r="B178" s="293"/>
      <c r="C178" s="293"/>
      <c r="D178" s="293"/>
      <c r="E178" s="256"/>
      <c r="F178" s="298"/>
      <c r="G178" s="294"/>
      <c r="H178" s="293"/>
      <c r="I178" s="296"/>
      <c r="J178" s="299"/>
      <c r="K178" s="289">
        <f t="shared" si="2"/>
        <v>0</v>
      </c>
      <c r="L178" s="297"/>
    </row>
    <row r="179" spans="1:12" x14ac:dyDescent="0.3">
      <c r="A179" s="292"/>
      <c r="B179" s="293"/>
      <c r="C179" s="293"/>
      <c r="D179" s="293"/>
      <c r="E179" s="256"/>
      <c r="F179" s="298"/>
      <c r="G179" s="294"/>
      <c r="H179" s="293"/>
      <c r="I179" s="296"/>
      <c r="J179" s="299"/>
      <c r="K179" s="289">
        <f t="shared" si="2"/>
        <v>0</v>
      </c>
      <c r="L179" s="297"/>
    </row>
    <row r="180" spans="1:12" x14ac:dyDescent="0.3">
      <c r="A180" s="292"/>
      <c r="B180" s="293"/>
      <c r="C180" s="293"/>
      <c r="D180" s="293"/>
      <c r="E180" s="256"/>
      <c r="F180" s="298"/>
      <c r="G180" s="294"/>
      <c r="H180" s="293"/>
      <c r="I180" s="296"/>
      <c r="J180" s="299"/>
      <c r="K180" s="289">
        <f t="shared" si="2"/>
        <v>0</v>
      </c>
      <c r="L180" s="297"/>
    </row>
    <row r="181" spans="1:12" x14ac:dyDescent="0.3">
      <c r="A181" s="292"/>
      <c r="B181" s="293"/>
      <c r="C181" s="293"/>
      <c r="D181" s="293"/>
      <c r="E181" s="256"/>
      <c r="F181" s="298"/>
      <c r="G181" s="294"/>
      <c r="H181" s="293"/>
      <c r="I181" s="296"/>
      <c r="J181" s="299"/>
      <c r="K181" s="289">
        <f t="shared" si="2"/>
        <v>0</v>
      </c>
      <c r="L181" s="297"/>
    </row>
    <row r="182" spans="1:12" x14ac:dyDescent="0.3">
      <c r="A182" s="292"/>
      <c r="B182" s="293"/>
      <c r="C182" s="293"/>
      <c r="D182" s="293"/>
      <c r="E182" s="256"/>
      <c r="F182" s="298"/>
      <c r="G182" s="294"/>
      <c r="H182" s="293"/>
      <c r="I182" s="296"/>
      <c r="J182" s="299"/>
      <c r="K182" s="289">
        <f t="shared" si="2"/>
        <v>0</v>
      </c>
      <c r="L182" s="297"/>
    </row>
    <row r="183" spans="1:12" x14ac:dyDescent="0.3">
      <c r="A183" s="292"/>
      <c r="B183" s="293"/>
      <c r="C183" s="293"/>
      <c r="D183" s="293"/>
      <c r="E183" s="256"/>
      <c r="F183" s="298"/>
      <c r="G183" s="294"/>
      <c r="H183" s="293"/>
      <c r="I183" s="296"/>
      <c r="J183" s="299"/>
      <c r="K183" s="289">
        <f t="shared" si="2"/>
        <v>0</v>
      </c>
      <c r="L183" s="297"/>
    </row>
    <row r="184" spans="1:12" x14ac:dyDescent="0.3">
      <c r="A184" s="292"/>
      <c r="B184" s="293"/>
      <c r="C184" s="293"/>
      <c r="D184" s="293"/>
      <c r="E184" s="256"/>
      <c r="F184" s="298"/>
      <c r="G184" s="294"/>
      <c r="H184" s="293"/>
      <c r="I184" s="296"/>
      <c r="J184" s="299"/>
      <c r="K184" s="289">
        <f t="shared" si="2"/>
        <v>0</v>
      </c>
      <c r="L184" s="297"/>
    </row>
    <row r="185" spans="1:12" x14ac:dyDescent="0.3">
      <c r="A185" s="292"/>
      <c r="B185" s="293"/>
      <c r="C185" s="293"/>
      <c r="D185" s="293"/>
      <c r="E185" s="256"/>
      <c r="F185" s="298"/>
      <c r="G185" s="294"/>
      <c r="H185" s="293"/>
      <c r="I185" s="296"/>
      <c r="J185" s="299"/>
      <c r="K185" s="289">
        <f t="shared" si="2"/>
        <v>0</v>
      </c>
      <c r="L185" s="297"/>
    </row>
    <row r="186" spans="1:12" x14ac:dyDescent="0.3">
      <c r="A186" s="292"/>
      <c r="B186" s="293"/>
      <c r="C186" s="293"/>
      <c r="D186" s="293"/>
      <c r="E186" s="256"/>
      <c r="F186" s="298"/>
      <c r="G186" s="294"/>
      <c r="H186" s="293"/>
      <c r="I186" s="296"/>
      <c r="J186" s="299"/>
      <c r="K186" s="289">
        <f t="shared" si="2"/>
        <v>0</v>
      </c>
      <c r="L186" s="297"/>
    </row>
    <row r="187" spans="1:12" x14ac:dyDescent="0.3">
      <c r="A187" s="292"/>
      <c r="B187" s="293"/>
      <c r="C187" s="293"/>
      <c r="D187" s="293"/>
      <c r="E187" s="256"/>
      <c r="F187" s="298"/>
      <c r="G187" s="294"/>
      <c r="H187" s="293"/>
      <c r="I187" s="296"/>
      <c r="J187" s="299"/>
      <c r="K187" s="289">
        <f t="shared" si="2"/>
        <v>0</v>
      </c>
      <c r="L187" s="297"/>
    </row>
    <row r="188" spans="1:12" x14ac:dyDescent="0.3">
      <c r="A188" s="292"/>
      <c r="B188" s="293"/>
      <c r="C188" s="293"/>
      <c r="D188" s="293"/>
      <c r="E188" s="256"/>
      <c r="F188" s="298"/>
      <c r="G188" s="294"/>
      <c r="H188" s="293"/>
      <c r="I188" s="296"/>
      <c r="J188" s="299"/>
      <c r="K188" s="289">
        <f t="shared" si="2"/>
        <v>0</v>
      </c>
      <c r="L188" s="297"/>
    </row>
    <row r="189" spans="1:12" x14ac:dyDescent="0.3">
      <c r="A189" s="292"/>
      <c r="B189" s="293"/>
      <c r="C189" s="293"/>
      <c r="D189" s="293"/>
      <c r="E189" s="256"/>
      <c r="F189" s="298"/>
      <c r="G189" s="294"/>
      <c r="H189" s="293"/>
      <c r="I189" s="296"/>
      <c r="J189" s="299"/>
      <c r="K189" s="289">
        <f t="shared" si="2"/>
        <v>0</v>
      </c>
      <c r="L189" s="297"/>
    </row>
    <row r="190" spans="1:12" x14ac:dyDescent="0.3">
      <c r="A190" s="292"/>
      <c r="B190" s="293"/>
      <c r="C190" s="293"/>
      <c r="D190" s="293"/>
      <c r="E190" s="256"/>
      <c r="F190" s="298"/>
      <c r="G190" s="294"/>
      <c r="H190" s="293"/>
      <c r="I190" s="296"/>
      <c r="J190" s="299"/>
      <c r="K190" s="289">
        <f t="shared" si="2"/>
        <v>0</v>
      </c>
      <c r="L190" s="297"/>
    </row>
    <row r="191" spans="1:12" x14ac:dyDescent="0.3">
      <c r="A191" s="292"/>
      <c r="B191" s="293"/>
      <c r="C191" s="293"/>
      <c r="D191" s="293"/>
      <c r="E191" s="256"/>
      <c r="F191" s="298"/>
      <c r="G191" s="294"/>
      <c r="H191" s="293"/>
      <c r="I191" s="296"/>
      <c r="J191" s="299"/>
      <c r="K191" s="289">
        <f t="shared" si="2"/>
        <v>0</v>
      </c>
      <c r="L191" s="297"/>
    </row>
    <row r="192" spans="1:12" x14ac:dyDescent="0.3">
      <c r="A192" s="292"/>
      <c r="B192" s="293"/>
      <c r="C192" s="293"/>
      <c r="D192" s="293"/>
      <c r="E192" s="256"/>
      <c r="F192" s="298"/>
      <c r="G192" s="294"/>
      <c r="H192" s="293"/>
      <c r="I192" s="296"/>
      <c r="J192" s="299"/>
      <c r="K192" s="289">
        <f t="shared" si="2"/>
        <v>0</v>
      </c>
      <c r="L192" s="297"/>
    </row>
    <row r="193" spans="1:12" x14ac:dyDescent="0.3">
      <c r="A193" s="292"/>
      <c r="B193" s="293"/>
      <c r="C193" s="293"/>
      <c r="D193" s="293"/>
      <c r="E193" s="256"/>
      <c r="F193" s="298"/>
      <c r="G193" s="294"/>
      <c r="H193" s="293"/>
      <c r="I193" s="296"/>
      <c r="J193" s="299"/>
      <c r="K193" s="289">
        <f t="shared" si="2"/>
        <v>0</v>
      </c>
      <c r="L193" s="297"/>
    </row>
    <row r="194" spans="1:12" x14ac:dyDescent="0.3">
      <c r="A194" s="292"/>
      <c r="B194" s="293"/>
      <c r="C194" s="293"/>
      <c r="D194" s="293"/>
      <c r="E194" s="256"/>
      <c r="F194" s="298"/>
      <c r="G194" s="294"/>
      <c r="H194" s="293"/>
      <c r="I194" s="296"/>
      <c r="J194" s="299"/>
      <c r="K194" s="289">
        <f t="shared" si="2"/>
        <v>0</v>
      </c>
      <c r="L194" s="297"/>
    </row>
    <row r="195" spans="1:12" x14ac:dyDescent="0.3">
      <c r="A195" s="292"/>
      <c r="B195" s="293"/>
      <c r="C195" s="293"/>
      <c r="D195" s="293"/>
      <c r="E195" s="256"/>
      <c r="F195" s="298"/>
      <c r="G195" s="294"/>
      <c r="H195" s="293"/>
      <c r="I195" s="296"/>
      <c r="J195" s="299"/>
      <c r="K195" s="289">
        <f t="shared" si="2"/>
        <v>0</v>
      </c>
      <c r="L195" s="297"/>
    </row>
    <row r="196" spans="1:12" x14ac:dyDescent="0.3">
      <c r="A196" s="292"/>
      <c r="B196" s="293"/>
      <c r="C196" s="293"/>
      <c r="D196" s="293"/>
      <c r="E196" s="256"/>
      <c r="F196" s="298"/>
      <c r="G196" s="294"/>
      <c r="H196" s="293"/>
      <c r="I196" s="296"/>
      <c r="J196" s="299"/>
      <c r="K196" s="289">
        <f t="shared" si="2"/>
        <v>0</v>
      </c>
      <c r="L196" s="297"/>
    </row>
    <row r="197" spans="1:12" x14ac:dyDescent="0.3">
      <c r="A197" s="292"/>
      <c r="B197" s="293"/>
      <c r="C197" s="293"/>
      <c r="D197" s="293"/>
      <c r="E197" s="256"/>
      <c r="F197" s="298"/>
      <c r="G197" s="294"/>
      <c r="H197" s="293"/>
      <c r="I197" s="296"/>
      <c r="J197" s="299"/>
      <c r="K197" s="289">
        <f t="shared" si="2"/>
        <v>0</v>
      </c>
      <c r="L197" s="297"/>
    </row>
    <row r="198" spans="1:12" x14ac:dyDescent="0.3">
      <c r="A198" s="292"/>
      <c r="B198" s="293"/>
      <c r="C198" s="293"/>
      <c r="D198" s="293"/>
      <c r="E198" s="256"/>
      <c r="F198" s="298"/>
      <c r="G198" s="294"/>
      <c r="H198" s="293"/>
      <c r="I198" s="296"/>
      <c r="J198" s="299"/>
      <c r="K198" s="289">
        <f t="shared" ref="K198:K210" si="3">+H198*I198*J198</f>
        <v>0</v>
      </c>
      <c r="L198" s="297"/>
    </row>
    <row r="199" spans="1:12" x14ac:dyDescent="0.3">
      <c r="A199" s="292"/>
      <c r="B199" s="293"/>
      <c r="C199" s="293"/>
      <c r="D199" s="293"/>
      <c r="E199" s="256"/>
      <c r="F199" s="298"/>
      <c r="G199" s="294"/>
      <c r="H199" s="293"/>
      <c r="I199" s="296"/>
      <c r="J199" s="299"/>
      <c r="K199" s="289">
        <f t="shared" si="3"/>
        <v>0</v>
      </c>
      <c r="L199" s="297"/>
    </row>
    <row r="200" spans="1:12" x14ac:dyDescent="0.3">
      <c r="A200" s="292"/>
      <c r="B200" s="293"/>
      <c r="C200" s="293"/>
      <c r="D200" s="293"/>
      <c r="E200" s="256"/>
      <c r="F200" s="298"/>
      <c r="G200" s="294"/>
      <c r="H200" s="293"/>
      <c r="I200" s="296"/>
      <c r="J200" s="299"/>
      <c r="K200" s="289">
        <f t="shared" si="3"/>
        <v>0</v>
      </c>
      <c r="L200" s="297"/>
    </row>
    <row r="201" spans="1:12" x14ac:dyDescent="0.3">
      <c r="A201" s="292"/>
      <c r="B201" s="293"/>
      <c r="C201" s="293"/>
      <c r="D201" s="293"/>
      <c r="E201" s="256"/>
      <c r="F201" s="298"/>
      <c r="G201" s="294"/>
      <c r="H201" s="293"/>
      <c r="I201" s="296"/>
      <c r="J201" s="299"/>
      <c r="K201" s="289">
        <f t="shared" si="3"/>
        <v>0</v>
      </c>
      <c r="L201" s="297"/>
    </row>
    <row r="202" spans="1:12" x14ac:dyDescent="0.3">
      <c r="A202" s="292"/>
      <c r="B202" s="293"/>
      <c r="C202" s="293"/>
      <c r="D202" s="293"/>
      <c r="E202" s="256"/>
      <c r="F202" s="298"/>
      <c r="G202" s="294"/>
      <c r="H202" s="293"/>
      <c r="I202" s="296"/>
      <c r="J202" s="299"/>
      <c r="K202" s="289">
        <f t="shared" si="3"/>
        <v>0</v>
      </c>
      <c r="L202" s="297"/>
    </row>
    <row r="203" spans="1:12" x14ac:dyDescent="0.3">
      <c r="A203" s="292"/>
      <c r="B203" s="293"/>
      <c r="C203" s="293"/>
      <c r="D203" s="293"/>
      <c r="E203" s="256"/>
      <c r="F203" s="298"/>
      <c r="G203" s="294"/>
      <c r="H203" s="293"/>
      <c r="I203" s="296"/>
      <c r="J203" s="299"/>
      <c r="K203" s="289">
        <f t="shared" si="3"/>
        <v>0</v>
      </c>
      <c r="L203" s="297"/>
    </row>
    <row r="204" spans="1:12" x14ac:dyDescent="0.3">
      <c r="A204" s="292"/>
      <c r="B204" s="293"/>
      <c r="C204" s="293"/>
      <c r="D204" s="293"/>
      <c r="E204" s="256"/>
      <c r="F204" s="298"/>
      <c r="G204" s="294"/>
      <c r="H204" s="293"/>
      <c r="I204" s="296"/>
      <c r="J204" s="299"/>
      <c r="K204" s="289">
        <f t="shared" si="3"/>
        <v>0</v>
      </c>
      <c r="L204" s="297"/>
    </row>
    <row r="205" spans="1:12" x14ac:dyDescent="0.3">
      <c r="A205" s="292"/>
      <c r="B205" s="293"/>
      <c r="C205" s="293"/>
      <c r="D205" s="293"/>
      <c r="E205" s="256"/>
      <c r="F205" s="298"/>
      <c r="G205" s="294"/>
      <c r="H205" s="293"/>
      <c r="I205" s="296"/>
      <c r="J205" s="299"/>
      <c r="K205" s="289">
        <f t="shared" si="3"/>
        <v>0</v>
      </c>
      <c r="L205" s="297"/>
    </row>
    <row r="206" spans="1:12" x14ac:dyDescent="0.3">
      <c r="A206" s="292"/>
      <c r="B206" s="293"/>
      <c r="C206" s="293"/>
      <c r="D206" s="293"/>
      <c r="E206" s="256"/>
      <c r="F206" s="298"/>
      <c r="G206" s="294"/>
      <c r="H206" s="293"/>
      <c r="I206" s="296"/>
      <c r="J206" s="299"/>
      <c r="K206" s="289">
        <f t="shared" si="3"/>
        <v>0</v>
      </c>
      <c r="L206" s="297"/>
    </row>
    <row r="207" spans="1:12" x14ac:dyDescent="0.3">
      <c r="A207" s="292"/>
      <c r="B207" s="293"/>
      <c r="C207" s="293"/>
      <c r="D207" s="293"/>
      <c r="E207" s="256"/>
      <c r="F207" s="298"/>
      <c r="G207" s="294"/>
      <c r="H207" s="293"/>
      <c r="I207" s="296"/>
      <c r="J207" s="299"/>
      <c r="K207" s="289">
        <f t="shared" si="3"/>
        <v>0</v>
      </c>
      <c r="L207" s="297"/>
    </row>
    <row r="208" spans="1:12" x14ac:dyDescent="0.3">
      <c r="A208" s="292"/>
      <c r="B208" s="293"/>
      <c r="C208" s="293"/>
      <c r="D208" s="293"/>
      <c r="E208" s="256"/>
      <c r="F208" s="298"/>
      <c r="G208" s="294"/>
      <c r="H208" s="293"/>
      <c r="I208" s="296"/>
      <c r="J208" s="299"/>
      <c r="K208" s="289">
        <f t="shared" si="3"/>
        <v>0</v>
      </c>
      <c r="L208" s="297"/>
    </row>
    <row r="209" spans="1:12" x14ac:dyDescent="0.3">
      <c r="A209" s="292"/>
      <c r="B209" s="293"/>
      <c r="C209" s="293"/>
      <c r="D209" s="293"/>
      <c r="E209" s="256"/>
      <c r="F209" s="298"/>
      <c r="G209" s="294"/>
      <c r="H209" s="293"/>
      <c r="I209" s="296"/>
      <c r="J209" s="299"/>
      <c r="K209" s="289">
        <f t="shared" si="3"/>
        <v>0</v>
      </c>
      <c r="L209" s="297"/>
    </row>
    <row r="210" spans="1:12" ht="15" thickBot="1" x14ac:dyDescent="0.35">
      <c r="A210" s="300"/>
      <c r="B210" s="301"/>
      <c r="C210" s="301"/>
      <c r="D210" s="301"/>
      <c r="E210" s="257"/>
      <c r="F210" s="302"/>
      <c r="G210" s="303"/>
      <c r="H210" s="301"/>
      <c r="I210" s="304"/>
      <c r="J210" s="305"/>
      <c r="K210" s="290">
        <f t="shared" si="3"/>
        <v>0</v>
      </c>
      <c r="L210" s="306"/>
    </row>
  </sheetData>
  <sheetProtection algorithmName="SHA-512" hashValue="NV7ZBLBobDbAtwlopbf1baixgZPcC09J3Ns8Hg8Rn/mYgDFj21ZUcE1fRKCjYMJy6C93/crK2lS6RLqj1u9aMA==" saltValue="zGDNRXzUjQcUIxUqFvzwyw==" spinCount="100000" sheet="1" objects="1" scenarios="1" selectLockedCells="1"/>
  <mergeCells count="1">
    <mergeCell ref="A1:L1"/>
  </mergeCells>
  <dataValidations count="2">
    <dataValidation type="list" allowBlank="1" showInputMessage="1" showErrorMessage="1" promptTitle="Ressources type" prompt="Make your choice" sqref="E4:E210">
      <formula1>" Equipment,Infrastructures,Other assets"</formula1>
    </dataValidation>
    <dataValidation type="date" allowBlank="1" showInputMessage="1" showErrorMessage="1" sqref="G4">
      <formula1>1</formula1>
      <formula2>73415</formula2>
    </dataValidation>
  </dataValidations>
  <pageMargins left="0.25" right="0.25" top="0.75" bottom="0.75" header="0.3" footer="0.3"/>
  <pageSetup paperSize="9" scale="60"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112"/>
  <sheetViews>
    <sheetView showGridLines="0" workbookViewId="0">
      <pane xSplit="1" ySplit="3" topLeftCell="B4" activePane="bottomRight" state="frozen"/>
      <selection pane="topRight" activeCell="B1" sqref="B1"/>
      <selection pane="bottomLeft" activeCell="A4" sqref="A4"/>
      <selection pane="bottomRight" activeCell="D11" sqref="D11"/>
    </sheetView>
  </sheetViews>
  <sheetFormatPr defaultColWidth="0" defaultRowHeight="14.4" x14ac:dyDescent="0.3"/>
  <cols>
    <col min="1" max="1" width="3.6640625" style="279" customWidth="1"/>
    <col min="2" max="2" width="13.77734375" style="279" customWidth="1"/>
    <col min="3" max="3" width="13.21875" style="279" customWidth="1"/>
    <col min="4" max="4" width="159" style="279" customWidth="1"/>
    <col min="5" max="5" width="2" style="129" customWidth="1"/>
    <col min="6" max="11" width="0" style="129" hidden="1" customWidth="1"/>
    <col min="12" max="16384" width="8.88671875" style="129" hidden="1"/>
  </cols>
  <sheetData>
    <row r="1" spans="1:11" s="110" customFormat="1" ht="21" x14ac:dyDescent="0.4">
      <c r="A1" s="398" t="s">
        <v>702</v>
      </c>
      <c r="B1" s="398"/>
      <c r="C1" s="398"/>
      <c r="D1" s="398"/>
      <c r="E1" s="277"/>
      <c r="F1" s="277"/>
      <c r="G1" s="277"/>
      <c r="H1" s="277"/>
      <c r="I1" s="277"/>
      <c r="J1" s="277"/>
      <c r="K1" s="277"/>
    </row>
    <row r="3" spans="1:11" x14ac:dyDescent="0.3">
      <c r="A3" s="278" t="s">
        <v>703</v>
      </c>
      <c r="B3" s="278" t="s">
        <v>704</v>
      </c>
      <c r="C3" s="278" t="s">
        <v>705</v>
      </c>
      <c r="D3" s="278" t="s">
        <v>706</v>
      </c>
    </row>
    <row r="4" spans="1:11" x14ac:dyDescent="0.3">
      <c r="A4" s="281"/>
      <c r="B4" s="282"/>
      <c r="C4" s="282"/>
      <c r="D4" s="282"/>
    </row>
    <row r="5" spans="1:11" x14ac:dyDescent="0.3">
      <c r="A5" s="281"/>
      <c r="B5" s="282"/>
      <c r="C5" s="282"/>
      <c r="D5" s="282"/>
    </row>
    <row r="6" spans="1:11" x14ac:dyDescent="0.3">
      <c r="A6" s="281"/>
      <c r="B6" s="282"/>
      <c r="C6" s="282"/>
      <c r="D6" s="282"/>
    </row>
    <row r="7" spans="1:11" x14ac:dyDescent="0.3">
      <c r="A7" s="281"/>
      <c r="B7" s="282"/>
      <c r="C7" s="282"/>
      <c r="D7" s="282"/>
    </row>
    <row r="8" spans="1:11" x14ac:dyDescent="0.3">
      <c r="A8" s="281"/>
      <c r="B8" s="282"/>
      <c r="C8" s="282"/>
      <c r="D8" s="282"/>
    </row>
    <row r="9" spans="1:11" x14ac:dyDescent="0.3">
      <c r="A9" s="281"/>
      <c r="B9" s="282"/>
      <c r="C9" s="282"/>
      <c r="D9" s="282"/>
    </row>
    <row r="10" spans="1:11" x14ac:dyDescent="0.3">
      <c r="A10" s="281"/>
      <c r="B10" s="282"/>
      <c r="C10" s="282"/>
      <c r="D10" s="282"/>
    </row>
    <row r="11" spans="1:11" x14ac:dyDescent="0.3">
      <c r="A11" s="281"/>
      <c r="B11" s="282"/>
      <c r="C11" s="282"/>
      <c r="D11" s="282"/>
    </row>
    <row r="12" spans="1:11" x14ac:dyDescent="0.3">
      <c r="A12" s="281"/>
      <c r="B12" s="282"/>
      <c r="C12" s="282"/>
      <c r="D12" s="282"/>
    </row>
    <row r="13" spans="1:11" x14ac:dyDescent="0.3">
      <c r="A13" s="281"/>
      <c r="B13" s="282"/>
      <c r="C13" s="282"/>
      <c r="D13" s="282"/>
    </row>
    <row r="14" spans="1:11" x14ac:dyDescent="0.3">
      <c r="A14" s="281"/>
      <c r="B14" s="282"/>
      <c r="C14" s="282"/>
      <c r="D14" s="282"/>
    </row>
    <row r="15" spans="1:11" x14ac:dyDescent="0.3">
      <c r="A15" s="281"/>
      <c r="B15" s="282"/>
      <c r="C15" s="282"/>
      <c r="D15" s="282"/>
    </row>
    <row r="16" spans="1:11" x14ac:dyDescent="0.3">
      <c r="A16" s="281"/>
      <c r="B16" s="282"/>
      <c r="C16" s="282"/>
      <c r="D16" s="282"/>
    </row>
    <row r="17" spans="1:4" x14ac:dyDescent="0.3">
      <c r="A17" s="281"/>
      <c r="B17" s="282"/>
      <c r="C17" s="282"/>
      <c r="D17" s="282"/>
    </row>
    <row r="18" spans="1:4" x14ac:dyDescent="0.3">
      <c r="A18" s="281"/>
      <c r="B18" s="282"/>
      <c r="C18" s="282"/>
      <c r="D18" s="282"/>
    </row>
    <row r="19" spans="1:4" x14ac:dyDescent="0.3">
      <c r="A19" s="281"/>
      <c r="B19" s="282"/>
      <c r="C19" s="282"/>
      <c r="D19" s="282"/>
    </row>
    <row r="20" spans="1:4" x14ac:dyDescent="0.3">
      <c r="A20" s="281"/>
      <c r="B20" s="282"/>
      <c r="C20" s="282"/>
      <c r="D20" s="282"/>
    </row>
    <row r="21" spans="1:4" x14ac:dyDescent="0.3">
      <c r="A21" s="281"/>
      <c r="B21" s="282"/>
      <c r="C21" s="282"/>
      <c r="D21" s="282"/>
    </row>
    <row r="22" spans="1:4" x14ac:dyDescent="0.3">
      <c r="A22" s="281"/>
      <c r="B22" s="282"/>
      <c r="C22" s="282"/>
      <c r="D22" s="282"/>
    </row>
    <row r="23" spans="1:4" x14ac:dyDescent="0.3">
      <c r="A23" s="281"/>
      <c r="B23" s="282"/>
      <c r="C23" s="282"/>
      <c r="D23" s="282"/>
    </row>
    <row r="24" spans="1:4" x14ac:dyDescent="0.3">
      <c r="A24" s="281"/>
      <c r="B24" s="282"/>
      <c r="C24" s="282"/>
      <c r="D24" s="282"/>
    </row>
    <row r="25" spans="1:4" x14ac:dyDescent="0.3">
      <c r="A25" s="281"/>
      <c r="B25" s="282"/>
      <c r="C25" s="282"/>
      <c r="D25" s="282"/>
    </row>
    <row r="26" spans="1:4" x14ac:dyDescent="0.3">
      <c r="A26" s="281"/>
      <c r="B26" s="282"/>
      <c r="C26" s="282"/>
      <c r="D26" s="282"/>
    </row>
    <row r="27" spans="1:4" x14ac:dyDescent="0.3">
      <c r="A27" s="281"/>
      <c r="B27" s="282"/>
      <c r="C27" s="282"/>
      <c r="D27" s="282"/>
    </row>
    <row r="28" spans="1:4" x14ac:dyDescent="0.3">
      <c r="A28" s="281"/>
      <c r="B28" s="282"/>
      <c r="C28" s="282"/>
      <c r="D28" s="282"/>
    </row>
    <row r="29" spans="1:4" x14ac:dyDescent="0.3">
      <c r="A29" s="281"/>
      <c r="B29" s="282"/>
      <c r="C29" s="282"/>
      <c r="D29" s="282"/>
    </row>
    <row r="30" spans="1:4" x14ac:dyDescent="0.3">
      <c r="A30" s="281"/>
      <c r="B30" s="282"/>
      <c r="C30" s="282"/>
      <c r="D30" s="282"/>
    </row>
    <row r="31" spans="1:4" x14ac:dyDescent="0.3">
      <c r="A31" s="281"/>
      <c r="B31" s="282"/>
      <c r="C31" s="282"/>
      <c r="D31" s="282"/>
    </row>
    <row r="32" spans="1:4" x14ac:dyDescent="0.3">
      <c r="A32" s="281"/>
      <c r="B32" s="282"/>
      <c r="C32" s="282"/>
      <c r="D32" s="282"/>
    </row>
    <row r="33" spans="1:4" x14ac:dyDescent="0.3">
      <c r="A33" s="281"/>
      <c r="B33" s="282"/>
      <c r="C33" s="282"/>
      <c r="D33" s="282"/>
    </row>
    <row r="34" spans="1:4" x14ac:dyDescent="0.3">
      <c r="A34" s="281"/>
      <c r="B34" s="282"/>
      <c r="C34" s="282"/>
      <c r="D34" s="282"/>
    </row>
    <row r="35" spans="1:4" x14ac:dyDescent="0.3">
      <c r="A35" s="281"/>
      <c r="B35" s="282"/>
      <c r="C35" s="282"/>
      <c r="D35" s="282"/>
    </row>
    <row r="36" spans="1:4" x14ac:dyDescent="0.3">
      <c r="A36" s="281"/>
      <c r="B36" s="282"/>
      <c r="C36" s="282"/>
      <c r="D36" s="282"/>
    </row>
    <row r="37" spans="1:4" x14ac:dyDescent="0.3">
      <c r="A37" s="281"/>
      <c r="B37" s="282"/>
      <c r="C37" s="282"/>
      <c r="D37" s="282"/>
    </row>
    <row r="38" spans="1:4" x14ac:dyDescent="0.3">
      <c r="A38" s="281"/>
      <c r="B38" s="282"/>
      <c r="C38" s="282"/>
      <c r="D38" s="282"/>
    </row>
    <row r="39" spans="1:4" x14ac:dyDescent="0.3">
      <c r="A39" s="281"/>
      <c r="B39" s="282"/>
      <c r="C39" s="282"/>
      <c r="D39" s="282"/>
    </row>
    <row r="40" spans="1:4" x14ac:dyDescent="0.3">
      <c r="A40" s="281"/>
      <c r="B40" s="282"/>
      <c r="C40" s="282"/>
      <c r="D40" s="282"/>
    </row>
    <row r="41" spans="1:4" x14ac:dyDescent="0.3">
      <c r="A41" s="281"/>
      <c r="B41" s="282"/>
      <c r="C41" s="282"/>
      <c r="D41" s="282"/>
    </row>
    <row r="42" spans="1:4" x14ac:dyDescent="0.3">
      <c r="A42" s="281"/>
      <c r="B42" s="282"/>
      <c r="C42" s="282"/>
      <c r="D42" s="282"/>
    </row>
    <row r="43" spans="1:4" x14ac:dyDescent="0.3">
      <c r="A43" s="281"/>
      <c r="B43" s="282"/>
      <c r="C43" s="282"/>
      <c r="D43" s="282"/>
    </row>
    <row r="44" spans="1:4" x14ac:dyDescent="0.3">
      <c r="A44" s="281"/>
      <c r="B44" s="282"/>
      <c r="C44" s="282"/>
      <c r="D44" s="282"/>
    </row>
    <row r="45" spans="1:4" x14ac:dyDescent="0.3">
      <c r="A45" s="281"/>
      <c r="B45" s="282"/>
      <c r="C45" s="282"/>
      <c r="D45" s="282"/>
    </row>
    <row r="46" spans="1:4" x14ac:dyDescent="0.3">
      <c r="A46" s="281"/>
      <c r="B46" s="282"/>
      <c r="C46" s="282"/>
      <c r="D46" s="282"/>
    </row>
    <row r="47" spans="1:4" x14ac:dyDescent="0.3">
      <c r="A47" s="281"/>
      <c r="B47" s="282"/>
      <c r="C47" s="282"/>
      <c r="D47" s="282"/>
    </row>
    <row r="48" spans="1:4" x14ac:dyDescent="0.3">
      <c r="A48" s="281"/>
      <c r="B48" s="282"/>
      <c r="C48" s="282"/>
      <c r="D48" s="282"/>
    </row>
    <row r="49" spans="1:4" x14ac:dyDescent="0.3">
      <c r="A49" s="281"/>
      <c r="B49" s="282"/>
      <c r="C49" s="282"/>
      <c r="D49" s="282"/>
    </row>
    <row r="50" spans="1:4" x14ac:dyDescent="0.3">
      <c r="A50" s="281"/>
      <c r="B50" s="282"/>
      <c r="C50" s="282"/>
      <c r="D50" s="282"/>
    </row>
    <row r="51" spans="1:4" x14ac:dyDescent="0.3">
      <c r="A51" s="281"/>
      <c r="B51" s="282"/>
      <c r="C51" s="282"/>
      <c r="D51" s="282"/>
    </row>
    <row r="52" spans="1:4" x14ac:dyDescent="0.3">
      <c r="A52" s="281"/>
      <c r="B52" s="282"/>
      <c r="C52" s="282"/>
      <c r="D52" s="282"/>
    </row>
    <row r="53" spans="1:4" x14ac:dyDescent="0.3">
      <c r="A53" s="281"/>
      <c r="B53" s="282"/>
      <c r="C53" s="282"/>
      <c r="D53" s="282"/>
    </row>
    <row r="54" spans="1:4" x14ac:dyDescent="0.3">
      <c r="A54" s="281"/>
      <c r="B54" s="282"/>
      <c r="C54" s="282"/>
      <c r="D54" s="282"/>
    </row>
    <row r="55" spans="1:4" x14ac:dyDescent="0.3">
      <c r="A55" s="281"/>
      <c r="B55" s="282"/>
      <c r="C55" s="282"/>
      <c r="D55" s="282"/>
    </row>
    <row r="56" spans="1:4" x14ac:dyDescent="0.3">
      <c r="A56" s="281"/>
      <c r="B56" s="282"/>
      <c r="C56" s="282"/>
      <c r="D56" s="282"/>
    </row>
    <row r="57" spans="1:4" x14ac:dyDescent="0.3">
      <c r="A57" s="281"/>
      <c r="B57" s="282"/>
      <c r="C57" s="282"/>
      <c r="D57" s="282"/>
    </row>
    <row r="58" spans="1:4" x14ac:dyDescent="0.3">
      <c r="A58" s="281"/>
      <c r="B58" s="282"/>
      <c r="C58" s="282"/>
      <c r="D58" s="282"/>
    </row>
    <row r="59" spans="1:4" x14ac:dyDescent="0.3">
      <c r="A59" s="281"/>
      <c r="B59" s="282"/>
      <c r="C59" s="282"/>
      <c r="D59" s="282"/>
    </row>
    <row r="60" spans="1:4" x14ac:dyDescent="0.3">
      <c r="A60" s="281"/>
      <c r="B60" s="282"/>
      <c r="C60" s="282"/>
      <c r="D60" s="282"/>
    </row>
    <row r="61" spans="1:4" x14ac:dyDescent="0.3">
      <c r="A61" s="281"/>
      <c r="B61" s="282"/>
      <c r="C61" s="282"/>
      <c r="D61" s="282"/>
    </row>
    <row r="62" spans="1:4" x14ac:dyDescent="0.3">
      <c r="A62" s="281"/>
      <c r="B62" s="282"/>
      <c r="C62" s="282"/>
      <c r="D62" s="282"/>
    </row>
    <row r="63" spans="1:4" x14ac:dyDescent="0.3">
      <c r="A63" s="281"/>
      <c r="B63" s="282"/>
      <c r="C63" s="282"/>
      <c r="D63" s="282"/>
    </row>
    <row r="64" spans="1:4" x14ac:dyDescent="0.3">
      <c r="A64" s="281"/>
      <c r="B64" s="282"/>
      <c r="C64" s="282"/>
      <c r="D64" s="282"/>
    </row>
    <row r="65" spans="1:4" x14ac:dyDescent="0.3">
      <c r="A65" s="281"/>
      <c r="B65" s="282"/>
      <c r="C65" s="282"/>
      <c r="D65" s="282"/>
    </row>
    <row r="66" spans="1:4" x14ac:dyDescent="0.3">
      <c r="A66" s="281"/>
      <c r="B66" s="282"/>
      <c r="C66" s="282"/>
      <c r="D66" s="282"/>
    </row>
    <row r="67" spans="1:4" x14ac:dyDescent="0.3">
      <c r="A67" s="281"/>
      <c r="B67" s="282"/>
      <c r="C67" s="282"/>
      <c r="D67" s="282"/>
    </row>
    <row r="68" spans="1:4" x14ac:dyDescent="0.3">
      <c r="A68" s="281"/>
      <c r="B68" s="282"/>
      <c r="C68" s="282"/>
      <c r="D68" s="282"/>
    </row>
    <row r="69" spans="1:4" x14ac:dyDescent="0.3">
      <c r="A69" s="281"/>
      <c r="B69" s="282"/>
      <c r="C69" s="282"/>
      <c r="D69" s="282"/>
    </row>
    <row r="70" spans="1:4" x14ac:dyDescent="0.3">
      <c r="A70" s="281"/>
      <c r="B70" s="282"/>
      <c r="C70" s="282"/>
      <c r="D70" s="282"/>
    </row>
    <row r="71" spans="1:4" x14ac:dyDescent="0.3">
      <c r="A71" s="281"/>
      <c r="B71" s="282"/>
      <c r="C71" s="282"/>
      <c r="D71" s="282"/>
    </row>
    <row r="72" spans="1:4" x14ac:dyDescent="0.3">
      <c r="A72" s="281"/>
      <c r="B72" s="282"/>
      <c r="C72" s="282"/>
      <c r="D72" s="282"/>
    </row>
    <row r="73" spans="1:4" x14ac:dyDescent="0.3">
      <c r="A73" s="281"/>
      <c r="B73" s="282"/>
      <c r="C73" s="282"/>
      <c r="D73" s="282"/>
    </row>
    <row r="74" spans="1:4" x14ac:dyDescent="0.3">
      <c r="A74" s="281"/>
      <c r="B74" s="282"/>
      <c r="C74" s="282"/>
      <c r="D74" s="282"/>
    </row>
    <row r="75" spans="1:4" x14ac:dyDescent="0.3">
      <c r="A75" s="281"/>
      <c r="B75" s="282"/>
      <c r="C75" s="282"/>
      <c r="D75" s="282"/>
    </row>
    <row r="76" spans="1:4" x14ac:dyDescent="0.3">
      <c r="A76" s="281"/>
      <c r="B76" s="282"/>
      <c r="C76" s="282"/>
      <c r="D76" s="282"/>
    </row>
    <row r="77" spans="1:4" x14ac:dyDescent="0.3">
      <c r="A77" s="281"/>
      <c r="B77" s="282"/>
      <c r="C77" s="282"/>
      <c r="D77" s="282"/>
    </row>
    <row r="78" spans="1:4" x14ac:dyDescent="0.3">
      <c r="A78" s="281"/>
      <c r="B78" s="282"/>
      <c r="C78" s="282"/>
      <c r="D78" s="282"/>
    </row>
    <row r="79" spans="1:4" x14ac:dyDescent="0.3">
      <c r="A79" s="281"/>
      <c r="B79" s="282"/>
      <c r="C79" s="282"/>
      <c r="D79" s="282"/>
    </row>
    <row r="80" spans="1:4" x14ac:dyDescent="0.3">
      <c r="A80" s="281"/>
      <c r="B80" s="282"/>
      <c r="C80" s="282"/>
      <c r="D80" s="282"/>
    </row>
    <row r="81" spans="1:4" x14ac:dyDescent="0.3">
      <c r="A81" s="281"/>
      <c r="B81" s="282"/>
      <c r="C81" s="282"/>
      <c r="D81" s="282"/>
    </row>
    <row r="82" spans="1:4" x14ac:dyDescent="0.3">
      <c r="A82" s="281"/>
      <c r="B82" s="282"/>
      <c r="C82" s="282"/>
      <c r="D82" s="282"/>
    </row>
    <row r="83" spans="1:4" x14ac:dyDescent="0.3">
      <c r="A83" s="281"/>
      <c r="B83" s="282"/>
      <c r="C83" s="282"/>
      <c r="D83" s="282"/>
    </row>
    <row r="84" spans="1:4" x14ac:dyDescent="0.3">
      <c r="A84" s="281"/>
      <c r="B84" s="282"/>
      <c r="C84" s="282"/>
      <c r="D84" s="282"/>
    </row>
    <row r="85" spans="1:4" x14ac:dyDescent="0.3">
      <c r="A85" s="281"/>
      <c r="B85" s="282"/>
      <c r="C85" s="282"/>
      <c r="D85" s="282"/>
    </row>
    <row r="86" spans="1:4" x14ac:dyDescent="0.3">
      <c r="A86" s="281"/>
      <c r="B86" s="282"/>
      <c r="C86" s="282"/>
      <c r="D86" s="282"/>
    </row>
    <row r="87" spans="1:4" x14ac:dyDescent="0.3">
      <c r="A87" s="281"/>
      <c r="B87" s="282"/>
      <c r="C87" s="282"/>
      <c r="D87" s="282"/>
    </row>
    <row r="88" spans="1:4" x14ac:dyDescent="0.3">
      <c r="A88" s="281"/>
      <c r="B88" s="282"/>
      <c r="C88" s="282"/>
      <c r="D88" s="282"/>
    </row>
    <row r="89" spans="1:4" x14ac:dyDescent="0.3">
      <c r="A89" s="281"/>
      <c r="B89" s="282"/>
      <c r="C89" s="282"/>
      <c r="D89" s="282"/>
    </row>
    <row r="90" spans="1:4" x14ac:dyDescent="0.3">
      <c r="A90" s="281"/>
      <c r="B90" s="282"/>
      <c r="C90" s="282"/>
      <c r="D90" s="282"/>
    </row>
    <row r="91" spans="1:4" x14ac:dyDescent="0.3">
      <c r="A91" s="281"/>
      <c r="B91" s="282"/>
      <c r="C91" s="282"/>
      <c r="D91" s="282"/>
    </row>
    <row r="92" spans="1:4" x14ac:dyDescent="0.3">
      <c r="A92" s="281"/>
      <c r="B92" s="282"/>
      <c r="C92" s="282"/>
      <c r="D92" s="282"/>
    </row>
    <row r="93" spans="1:4" x14ac:dyDescent="0.3">
      <c r="A93" s="281"/>
      <c r="B93" s="282"/>
      <c r="C93" s="282"/>
      <c r="D93" s="282"/>
    </row>
    <row r="94" spans="1:4" x14ac:dyDescent="0.3">
      <c r="A94" s="281"/>
      <c r="B94" s="282"/>
      <c r="C94" s="282"/>
      <c r="D94" s="282"/>
    </row>
    <row r="95" spans="1:4" x14ac:dyDescent="0.3">
      <c r="A95" s="281"/>
      <c r="B95" s="282"/>
      <c r="C95" s="282"/>
      <c r="D95" s="282"/>
    </row>
    <row r="96" spans="1:4" x14ac:dyDescent="0.3">
      <c r="A96" s="281"/>
      <c r="B96" s="282"/>
      <c r="C96" s="282"/>
      <c r="D96" s="282"/>
    </row>
    <row r="97" spans="1:4" x14ac:dyDescent="0.3">
      <c r="A97" s="281"/>
      <c r="B97" s="282"/>
      <c r="C97" s="282"/>
      <c r="D97" s="282"/>
    </row>
    <row r="98" spans="1:4" x14ac:dyDescent="0.3">
      <c r="A98" s="281"/>
      <c r="B98" s="282"/>
      <c r="C98" s="282"/>
      <c r="D98" s="282"/>
    </row>
    <row r="99" spans="1:4" x14ac:dyDescent="0.3">
      <c r="A99" s="281"/>
      <c r="B99" s="282"/>
      <c r="C99" s="282"/>
      <c r="D99" s="282"/>
    </row>
    <row r="100" spans="1:4" x14ac:dyDescent="0.3">
      <c r="A100" s="281"/>
      <c r="B100" s="282"/>
      <c r="C100" s="282"/>
      <c r="D100" s="282"/>
    </row>
    <row r="101" spans="1:4" x14ac:dyDescent="0.3">
      <c r="A101" s="281"/>
      <c r="B101" s="282"/>
      <c r="C101" s="282"/>
      <c r="D101" s="282"/>
    </row>
    <row r="102" spans="1:4" x14ac:dyDescent="0.3">
      <c r="A102" s="281"/>
      <c r="B102" s="282"/>
      <c r="C102" s="282"/>
      <c r="D102" s="282"/>
    </row>
    <row r="103" spans="1:4" x14ac:dyDescent="0.3">
      <c r="A103" s="281"/>
      <c r="B103" s="282"/>
      <c r="C103" s="282"/>
      <c r="D103" s="282"/>
    </row>
    <row r="104" spans="1:4" x14ac:dyDescent="0.3">
      <c r="A104" s="281"/>
      <c r="B104" s="282"/>
      <c r="C104" s="282"/>
      <c r="D104" s="282"/>
    </row>
    <row r="105" spans="1:4" x14ac:dyDescent="0.3">
      <c r="A105" s="281"/>
      <c r="B105" s="282"/>
      <c r="C105" s="282"/>
      <c r="D105" s="282"/>
    </row>
    <row r="106" spans="1:4" x14ac:dyDescent="0.3">
      <c r="A106" s="281"/>
      <c r="B106" s="282"/>
      <c r="C106" s="282"/>
      <c r="D106" s="282"/>
    </row>
    <row r="107" spans="1:4" x14ac:dyDescent="0.3">
      <c r="A107" s="281"/>
      <c r="B107" s="282"/>
      <c r="C107" s="282"/>
      <c r="D107" s="282"/>
    </row>
    <row r="108" spans="1:4" x14ac:dyDescent="0.3">
      <c r="A108" s="281"/>
      <c r="B108" s="282"/>
      <c r="C108" s="282"/>
      <c r="D108" s="282"/>
    </row>
    <row r="109" spans="1:4" x14ac:dyDescent="0.3">
      <c r="A109" s="281"/>
      <c r="B109" s="282"/>
      <c r="C109" s="282"/>
      <c r="D109" s="282"/>
    </row>
    <row r="110" spans="1:4" x14ac:dyDescent="0.3">
      <c r="A110" s="281"/>
      <c r="B110" s="282"/>
      <c r="C110" s="282"/>
      <c r="D110" s="282"/>
    </row>
    <row r="111" spans="1:4" x14ac:dyDescent="0.3">
      <c r="A111" s="281"/>
      <c r="B111" s="282"/>
      <c r="C111" s="282"/>
      <c r="D111" s="282"/>
    </row>
    <row r="112" spans="1:4" x14ac:dyDescent="0.3">
      <c r="A112" s="281"/>
      <c r="B112" s="282"/>
      <c r="C112" s="282"/>
      <c r="D112" s="282"/>
    </row>
  </sheetData>
  <sheetProtection algorithmName="SHA-512" hashValue="2V6nUgJCvMOFUIoefGWdCA3bOfk3uzwNy1ehi+c6lXtmJx1CsNiIpbrOyIUPEl+VJd/trQ5PM67BNbP1GcLpRg==" saltValue="G98/wqN0R/1dHmksniBMkg==" spinCount="100000" sheet="1" objects="1" scenarios="1"/>
  <mergeCells count="1">
    <mergeCell ref="A1:D1"/>
  </mergeCells>
  <pageMargins left="0.25" right="0.25"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1"/>
  </sheetPr>
  <dimension ref="A1:D17"/>
  <sheetViews>
    <sheetView workbookViewId="0">
      <selection activeCell="B8" sqref="B8"/>
    </sheetView>
  </sheetViews>
  <sheetFormatPr defaultRowHeight="14.4" x14ac:dyDescent="0.3"/>
  <cols>
    <col min="1" max="1" width="90" bestFit="1" customWidth="1"/>
    <col min="2" max="2" width="89.6640625" style="84" bestFit="1" customWidth="1"/>
  </cols>
  <sheetData>
    <row r="1" spans="1:4" x14ac:dyDescent="0.3">
      <c r="A1" s="86" t="s">
        <v>543</v>
      </c>
      <c r="B1" s="87" t="s">
        <v>544</v>
      </c>
    </row>
    <row r="4" spans="1:4" x14ac:dyDescent="0.3">
      <c r="A4" s="152" t="s">
        <v>674</v>
      </c>
      <c r="B4" s="151" t="s">
        <v>675</v>
      </c>
      <c r="D4" s="129"/>
    </row>
    <row r="5" spans="1:4" x14ac:dyDescent="0.3">
      <c r="A5" t="s">
        <v>545</v>
      </c>
      <c r="B5" s="307" t="s">
        <v>720</v>
      </c>
    </row>
    <row r="6" spans="1:4" x14ac:dyDescent="0.3">
      <c r="A6" t="s">
        <v>552</v>
      </c>
      <c r="B6" s="307">
        <v>1</v>
      </c>
      <c r="D6" s="111" t="s">
        <v>592</v>
      </c>
    </row>
    <row r="7" spans="1:4" x14ac:dyDescent="0.3">
      <c r="A7" t="s">
        <v>557</v>
      </c>
      <c r="B7" s="307">
        <v>1</v>
      </c>
      <c r="D7" s="111" t="s">
        <v>592</v>
      </c>
    </row>
    <row r="8" spans="1:4" x14ac:dyDescent="0.3">
      <c r="A8" t="s">
        <v>571</v>
      </c>
      <c r="B8" s="84" t="str">
        <f ca="1">CELL("address",'BE xxx'!N1)</f>
        <v>'[Tpl_Detailed Budget Table (ERASMUS LSII).xlsm]BE xxx'!$N$1</v>
      </c>
    </row>
    <row r="9" spans="1:4" x14ac:dyDescent="0.3">
      <c r="A9" t="s">
        <v>572</v>
      </c>
      <c r="B9" s="84" t="str">
        <f ca="1">CELL("address",'BE xxx'!S2)</f>
        <v>'[Tpl_Detailed Budget Table (ERASMUS LSII).xlsm]BE xxx'!$S$2</v>
      </c>
    </row>
    <row r="10" spans="1:4" x14ac:dyDescent="0.3">
      <c r="A10" t="s">
        <v>573</v>
      </c>
      <c r="B10" s="84">
        <v>3</v>
      </c>
    </row>
    <row r="11" spans="1:4" x14ac:dyDescent="0.3">
      <c r="A11" t="s">
        <v>583</v>
      </c>
      <c r="B11" s="85">
        <f ca="1">OFFSET(INDIRECT("'Estim costs of the project'!A1",TRUE),6,MATCH("TT",INDIRECT("'Estim costs of the project'!2:2",TRUE),0)-1)</f>
        <v>0</v>
      </c>
    </row>
    <row r="12" spans="1:4" x14ac:dyDescent="0.3">
      <c r="A12" s="129" t="s">
        <v>672</v>
      </c>
      <c r="B12" s="84">
        <f ca="1">INDIRECT("'Proposal Budget'!AP" &amp; MATCH("TT",'Proposal Budget'!A:A,0),TRUE)</f>
        <v>0</v>
      </c>
      <c r="D12" s="129"/>
    </row>
    <row r="13" spans="1:4" x14ac:dyDescent="0.3">
      <c r="A13" t="s">
        <v>676</v>
      </c>
      <c r="B13" s="153" t="e">
        <f ca="1">MyRequetedEUContribution/TotalBudget</f>
        <v>#DIV/0!</v>
      </c>
    </row>
    <row r="14" spans="1:4" s="129" customFormat="1" x14ac:dyDescent="0.3">
      <c r="A14" s="129" t="s">
        <v>697</v>
      </c>
      <c r="B14" s="275">
        <f ca="1">CELL("col",'BE xxx'!N9)</f>
        <v>14</v>
      </c>
    </row>
    <row r="15" spans="1:4" s="129" customFormat="1" x14ac:dyDescent="0.3">
      <c r="A15" t="s">
        <v>605</v>
      </c>
      <c r="B15" s="307">
        <v>1</v>
      </c>
      <c r="D15" s="111" t="s">
        <v>592</v>
      </c>
    </row>
    <row r="16" spans="1:4" x14ac:dyDescent="0.3">
      <c r="A16" t="s">
        <v>589</v>
      </c>
      <c r="B16" s="307">
        <v>1</v>
      </c>
      <c r="D16" s="111" t="s">
        <v>592</v>
      </c>
    </row>
    <row r="17" spans="1:2" x14ac:dyDescent="0.3">
      <c r="A17" t="s">
        <v>714</v>
      </c>
      <c r="B17" s="84" t="s">
        <v>721</v>
      </c>
    </row>
  </sheetData>
  <sheetProtection algorithmName="SHA-512" hashValue="+AoyKENCl/NtYMUJIK86/D4drR1+Ph73LXyMlDuo1byPdkGMhj5MSExQ9HCc5IzQQGblZIHUBcql2UcyO3nlQA==" saltValue="6Y4jfZP2k1RVrbahlUIz+Q==" spinCount="100000" sheet="1" objects="1" scenarios="1"/>
  <pageMargins left="0.7" right="0.7" top="0.75" bottom="0.75" header="0.3" footer="0.3"/>
  <legacy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D8"/>
  <sheetViews>
    <sheetView showGridLines="0" workbookViewId="0">
      <selection activeCell="C5" sqref="C5"/>
    </sheetView>
  </sheetViews>
  <sheetFormatPr defaultColWidth="0" defaultRowHeight="14.4" zeroHeight="1" x14ac:dyDescent="0.3"/>
  <cols>
    <col min="1" max="1" width="8.88671875" style="26" customWidth="1"/>
    <col min="2" max="2" width="92.6640625" bestFit="1" customWidth="1"/>
    <col min="3" max="3" width="35.77734375" bestFit="1" customWidth="1"/>
    <col min="4" max="4" width="8.88671875" customWidth="1"/>
    <col min="5" max="16384" width="8.88671875" hidden="1"/>
  </cols>
  <sheetData>
    <row r="1" spans="1:4" s="26" customFormat="1" ht="43.2" x14ac:dyDescent="0.3">
      <c r="A1" s="310" t="s">
        <v>716</v>
      </c>
      <c r="D1" s="310" t="s">
        <v>716</v>
      </c>
    </row>
    <row r="2" spans="1:4" ht="38.4" x14ac:dyDescent="0.7">
      <c r="B2" s="308" t="s">
        <v>680</v>
      </c>
      <c r="C2" s="311">
        <v>100000</v>
      </c>
    </row>
    <row r="3" spans="1:4" ht="38.4" x14ac:dyDescent="0.7">
      <c r="B3" s="309" t="s">
        <v>681</v>
      </c>
      <c r="C3" s="312">
        <v>0.8</v>
      </c>
    </row>
    <row r="4" spans="1:4" ht="43.8" thickBot="1" x14ac:dyDescent="0.35">
      <c r="A4" s="310" t="s">
        <v>588</v>
      </c>
    </row>
    <row r="5" spans="1:4" ht="22.2" thickTop="1" thickBot="1" x14ac:dyDescent="0.45">
      <c r="B5" s="313" t="s">
        <v>717</v>
      </c>
      <c r="C5" s="41" t="s">
        <v>715</v>
      </c>
    </row>
    <row r="6" spans="1:4" ht="58.2" thickTop="1" x14ac:dyDescent="0.3">
      <c r="A6" s="310" t="s">
        <v>718</v>
      </c>
    </row>
    <row r="7" spans="1:4" ht="21" hidden="1" x14ac:dyDescent="0.4">
      <c r="C7" s="316"/>
    </row>
    <row r="8" spans="1:4" ht="43.2" hidden="1" x14ac:dyDescent="0.3">
      <c r="A8" s="310" t="s">
        <v>588</v>
      </c>
    </row>
  </sheetData>
  <sheetProtection algorithmName="SHA-512" hashValue="5pNhUYbCLPnMIUdJXGFnmnD2rTu50rKLbQkXNa4ANTEMdiVZcZMS1YDJyiXhl2XJHAg4+dZBrNpcf1uMhU1QPg==" saltValue="Bq6Q+vojSwCeBD8L4q9O1g==" spinCount="100000" sheet="1" objects="1" scenarios="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42"/>
  <sheetViews>
    <sheetView showGridLines="0" zoomScaleNormal="100" workbookViewId="0">
      <pane xSplit="17" ySplit="5" topLeftCell="R21" activePane="bottomRight" state="frozen"/>
      <selection pane="topRight" activeCell="P1" sqref="P1"/>
      <selection pane="bottomLeft" activeCell="A6" sqref="A6"/>
      <selection pane="bottomRight" activeCell="A9" sqref="A9:XFD41"/>
    </sheetView>
  </sheetViews>
  <sheetFormatPr defaultColWidth="4.6640625" defaultRowHeight="12" x14ac:dyDescent="0.3"/>
  <cols>
    <col min="1" max="1" width="9.6640625" style="260" bestFit="1" customWidth="1"/>
    <col min="2" max="2" width="5.44140625" style="260" bestFit="1" customWidth="1"/>
    <col min="3" max="3" width="1.5546875" style="260" bestFit="1" customWidth="1"/>
    <col min="4" max="4" width="8" style="260" bestFit="1" customWidth="1"/>
    <col min="5" max="6" width="2.5546875" style="260" bestFit="1" customWidth="1"/>
    <col min="7" max="8" width="3.33203125" style="260" bestFit="1" customWidth="1"/>
    <col min="9" max="9" width="2.5546875" style="260" bestFit="1" customWidth="1"/>
    <col min="10" max="10" width="2.5546875" style="271" bestFit="1" customWidth="1"/>
    <col min="11" max="12" width="2.33203125" style="260" bestFit="1" customWidth="1"/>
    <col min="13" max="13" width="2" style="260" bestFit="1" customWidth="1"/>
    <col min="14" max="14" width="4.5546875" style="44" bestFit="1" customWidth="1"/>
    <col min="15" max="16" width="2.5546875" style="45" bestFit="1" customWidth="1"/>
    <col min="17" max="17" width="47.109375" style="45" bestFit="1" customWidth="1"/>
    <col min="18" max="18" width="6.109375" style="156" bestFit="1" customWidth="1"/>
    <col min="19" max="19" width="11" style="171" bestFit="1" customWidth="1"/>
    <col min="20" max="20" width="12.88671875" style="171" bestFit="1" customWidth="1"/>
    <col min="21" max="21" width="15.5546875" style="172" bestFit="1" customWidth="1"/>
    <col min="22" max="24" width="4.6640625" style="44"/>
    <col min="25" max="25" width="17.44140625" style="44" bestFit="1" customWidth="1"/>
    <col min="26" max="16384" width="4.6640625" style="44"/>
  </cols>
  <sheetData>
    <row r="1" spans="1:24" s="260" customFormat="1" ht="23.4" x14ac:dyDescent="0.3">
      <c r="A1" s="259">
        <v>0</v>
      </c>
      <c r="B1" s="260" t="str">
        <f ca="1">IF(ISERROR(MATCH("STARTWP" &amp; TEXT(A1,"000"),A:A,0)),"N",MATCH("STARTWP" &amp; TEXT(A1,"000"),A:A,0))</f>
        <v>N</v>
      </c>
      <c r="C1" s="260">
        <f>COUNTIF(E:E,"GT")</f>
        <v>1</v>
      </c>
      <c r="D1" s="260" t="str">
        <f ca="1">IF(ISERROR(MATCH("ENDWP" &amp; TEXT(A1,"000"),A:A,0)),"N",MATCH("ENDWP" &amp; TEXT(A1,"000"),A:A,0))</f>
        <v>N</v>
      </c>
      <c r="F1" s="260">
        <f ca="1">COUNTA(A:A)</f>
        <v>42</v>
      </c>
      <c r="H1" s="260" t="s">
        <v>593</v>
      </c>
      <c r="I1" s="260">
        <f ca="1">MATCH(H1,2:2,0)</f>
        <v>21</v>
      </c>
      <c r="J1" s="271">
        <f ca="1">MATCH("BE",2:2,0)</f>
        <v>18</v>
      </c>
      <c r="K1" s="260">
        <f ca="1">COUNTIF(2:2,"TP")</f>
        <v>0</v>
      </c>
      <c r="N1" s="261" t="s">
        <v>97</v>
      </c>
      <c r="O1" s="262" t="s">
        <v>559</v>
      </c>
      <c r="P1" s="262" t="s">
        <v>559</v>
      </c>
      <c r="Q1" s="262" t="s">
        <v>564</v>
      </c>
      <c r="R1" s="260" t="s">
        <v>565</v>
      </c>
      <c r="S1" s="263" t="s">
        <v>566</v>
      </c>
      <c r="T1" s="263" t="s">
        <v>567</v>
      </c>
      <c r="U1" s="264" t="s">
        <v>568</v>
      </c>
    </row>
    <row r="2" spans="1:24" s="260" customFormat="1" ht="24" thickBot="1" x14ac:dyDescent="0.35">
      <c r="A2" s="260" t="e">
        <f ca="1">INDIRECT("'"&amp; MID(OFFSET(A2,ROW(A$3)-ROW(A2),IF(OFFSET(A2,ROW(A$2)-ROW(A2),2)="T",0,IF(OFFSET(A2,ROW(A$2)-ROW(A2),1)="T",-1,-2))),1,6) &amp; "'!" &amp; ADDRESS(ROW(A2),MATCH(INDIRECT(ADDRESS(2,COLUMN(A2)+IF(OFFSET(A2,ROW(A$2)-ROW(A2),2)="T",1,IF(OFFSET(A2,ROW(A$2)-ROW(A2),1)="T",0,-1))),TRUE),INDIRECT("'"&amp; MID(OFFSET(A2,ROW(A$3)-ROW(A2),IF(OFFSET(A2,ROW(A$2)-ROW(A2),2)="T",0,IF(OFFSET(A2,ROW(A$2)-ROW(A2),1)="T",-1,-2))),1,6) &amp; "'!2:2",TRUE),0)-IF(OFFSET(A2,ROW(A$2)-ROW(A2),2)="T",1,IF(OFFSET(A2,ROW(A$2)-ROW(A2),1)="T",0,-1))),TRUE)</f>
        <v>#REF!</v>
      </c>
      <c r="J2" s="271"/>
      <c r="N2" s="261">
        <v>99</v>
      </c>
      <c r="O2" s="262"/>
      <c r="P2" s="262"/>
      <c r="Q2" s="262"/>
      <c r="R2" s="260" t="str">
        <f ca="1">IF(OFFSET(R2,0,1)="","TT",IF(INT(OFFSET(R2,0,1))=OFFSET(R2,0,1),"BE","TP"))</f>
        <v>BE</v>
      </c>
      <c r="S2" s="265">
        <v>0</v>
      </c>
      <c r="T2" s="263" t="str">
        <f ca="1">IF(OFFSET(T2,0,-2)="TT","E","T")</f>
        <v>T</v>
      </c>
      <c r="U2" s="264" t="s">
        <v>593</v>
      </c>
    </row>
    <row r="3" spans="1:24" ht="14.4" x14ac:dyDescent="0.3">
      <c r="A3" s="260" t="s">
        <v>597</v>
      </c>
      <c r="N3"/>
      <c r="Q3" s="349" t="str">
        <f ca="1">""&amp;IF(OFFSET(Q3,-2,-3)="C","DETAILED",INDIRECT("'Beneficiaries List'!A" &amp; MATCH(OFFSET(Q3,-2,-3),'Beneficiaries List'!$J:$J,0),TRUE))</f>
        <v>DETAILED</v>
      </c>
      <c r="R3" s="350" t="e">
        <f ca="1">""&amp;INDIRECT("'Beneficiaries List'!A" &amp; MATCH(OFFSET(R3,-1,1),'Beneficiaries List'!$K:$K,0),TRUE)</f>
        <v>#N/A</v>
      </c>
      <c r="S3" s="351"/>
      <c r="T3" s="352"/>
      <c r="U3" s="353" t="str">
        <f ca="1">IF(U2="TBE","BE " &amp; TEXT(INDIRECT(ADDRESS(2,MATCH(INT(OFFSET(U3,-1,-2)),2:2,0)),TRUE),"000"),"PROJECT")</f>
        <v>BE 000</v>
      </c>
    </row>
    <row r="4" spans="1:24" ht="14.4" x14ac:dyDescent="0.3">
      <c r="A4" s="260" t="s">
        <v>597</v>
      </c>
      <c r="N4"/>
      <c r="Q4" s="349"/>
      <c r="R4" s="355" t="e">
        <f ca="1">""&amp;INDIRECT("'Beneficiaries List'!B" &amp; MATCH(OFFSET(R4,-2,1),'Beneficiaries List'!$K:$K,0),TRUE)</f>
        <v>#N/A</v>
      </c>
      <c r="S4" s="356"/>
      <c r="T4" s="357"/>
      <c r="U4" s="354"/>
    </row>
    <row r="5" spans="1:24" ht="24" x14ac:dyDescent="0.3">
      <c r="A5" s="260" t="s">
        <v>597</v>
      </c>
      <c r="E5" s="260">
        <v>0</v>
      </c>
      <c r="F5" s="260">
        <v>1</v>
      </c>
      <c r="G5" s="260">
        <v>2</v>
      </c>
      <c r="H5" s="260">
        <v>3</v>
      </c>
      <c r="I5" s="260">
        <v>4</v>
      </c>
      <c r="J5" s="271">
        <v>5</v>
      </c>
      <c r="K5" s="260">
        <v>6</v>
      </c>
      <c r="L5" s="260">
        <v>7</v>
      </c>
      <c r="N5"/>
      <c r="Q5" s="68" t="str">
        <f ca="1">""&amp;IF(OFFSET(Q5,-4,-3)="C","CONSOLIDATION",INDIRECT("'Beneficiaries List'!B" &amp; MATCH(OFFSET(Q5,-4,-3),'Beneficiaries List'!$J:$J,0),TRUE))</f>
        <v>CONSOLIDATION</v>
      </c>
      <c r="R5" s="157" t="str">
        <f ca="1">IF(OFFSET(R5,-3,0)="TT","BE+TP
TOTAL COSTS","UNITS")</f>
        <v>UNITS</v>
      </c>
      <c r="S5" s="173" t="str">
        <f ca="1">IF(OFFSET(S5,0,-1)="UNITS","COST
PER UNIT","")</f>
        <v>COST
PER UNIT</v>
      </c>
      <c r="T5" s="174" t="str">
        <f ca="1">IF(OFFSET(T5,0,-2)="UNITS",IF(OFFSET(T5,-3,-2)="BE","BENEFICIARY","AFFILIATED ENTITY") &amp; "
TOTAL COSTS","")</f>
        <v>BENEFICIARY
TOTAL COSTS</v>
      </c>
      <c r="U5" s="175" t="s">
        <v>600</v>
      </c>
    </row>
    <row r="6" spans="1:24" s="47" customFormat="1" ht="15" thickBot="1" x14ac:dyDescent="0.35">
      <c r="A6" s="266" t="s">
        <v>597</v>
      </c>
      <c r="B6" s="266"/>
      <c r="C6" s="266"/>
      <c r="D6" s="266"/>
      <c r="E6" s="266"/>
      <c r="F6" s="266"/>
      <c r="G6" s="266"/>
      <c r="H6" s="266"/>
      <c r="I6" s="266"/>
      <c r="J6" s="272"/>
      <c r="K6" s="266"/>
      <c r="L6" s="266"/>
      <c r="M6" s="267"/>
      <c r="N6" s="48"/>
      <c r="O6" s="49"/>
      <c r="P6" s="49"/>
      <c r="Q6" s="49"/>
      <c r="R6" s="158">
        <v>0</v>
      </c>
      <c r="S6" s="176">
        <v>-1</v>
      </c>
      <c r="T6" s="177">
        <v>-2</v>
      </c>
      <c r="U6" s="178"/>
    </row>
    <row r="7" spans="1:24" s="1" customFormat="1" ht="16.2" thickBot="1" x14ac:dyDescent="0.35">
      <c r="A7" s="260" t="s">
        <v>597</v>
      </c>
      <c r="B7" s="268"/>
      <c r="C7" s="268"/>
      <c r="D7" s="268"/>
      <c r="E7" s="268"/>
      <c r="F7" s="268"/>
      <c r="G7" s="268"/>
      <c r="H7" s="268"/>
      <c r="I7" s="268"/>
      <c r="J7" s="273"/>
      <c r="K7" s="268"/>
      <c r="L7" s="268"/>
      <c r="M7" s="268"/>
      <c r="N7" s="44"/>
      <c r="O7" s="358" t="s">
        <v>570</v>
      </c>
      <c r="P7" s="359"/>
      <c r="Q7" s="360"/>
      <c r="R7" s="159">
        <f>SUMIF($E:$E,"GT",R:R)</f>
        <v>0</v>
      </c>
      <c r="S7" s="179"/>
      <c r="T7" s="179">
        <f ca="1">SUMIF($E:$E,"GT",T:T)</f>
        <v>0</v>
      </c>
      <c r="U7" s="180">
        <f ca="1">IF(OFFSET(U7,ROW(U$2)-ROW(U7),0)="TT",SUMIF(INDIRECT(ADDRESS(2,COLUMN($Q7)+1) &amp; ":" &amp; ADDRESS(2,COLUMN(U7)-1),TRUE),"TBE",INDIRECT(ADDRESS(ROW(U7), COLUMN($Q7)+1) &amp; ":" &amp; ADDRESS(ROW(U7),COLUMN(U7)-1),TRUE)),IF(OFFSET(U7,ROW(U$2)-ROW(U7),0)="TBE",SUMIF(INDIRECT(ADDRESS(2,MATCH(INT(OFFSET(U7,ROW(U$2)-ROW(U7),-2)),$2:$2,0)) &amp; ":" &amp; ADDRESS(2,COLUMN(U7)-1),TRUE),"T",INDIRECT(ADDRESS(ROW(U7), MATCH(INT(OFFSET(U7,ROW(U$2)-ROW(U7),-2)),$2:$2,0)) &amp; ":" &amp; ADDRESS(ROW(U7),COLUMN(U7)-1),TRUE)),IF(OFFSET(U7,0,COLUMN($M7)-COLUMN(U7))="V",OFFSET(U7,0,-2)*OFFSET(U7,0,-1),"TOTAL")))</f>
        <v>0</v>
      </c>
    </row>
    <row r="8" spans="1:24" s="65" customFormat="1" ht="15" thickBot="1" x14ac:dyDescent="0.35">
      <c r="A8" s="269" t="s">
        <v>597</v>
      </c>
      <c r="B8" s="269"/>
      <c r="C8" s="269"/>
      <c r="D8" s="269"/>
      <c r="E8" s="269"/>
      <c r="F8" s="269"/>
      <c r="G8" s="269"/>
      <c r="H8" s="269"/>
      <c r="I8" s="269"/>
      <c r="J8" s="274"/>
      <c r="K8" s="269"/>
      <c r="L8" s="269"/>
      <c r="M8" s="269"/>
      <c r="N8" s="66"/>
      <c r="O8" s="67"/>
      <c r="P8" s="67"/>
      <c r="Q8" s="67"/>
      <c r="R8" s="160"/>
      <c r="S8" s="181"/>
      <c r="T8" s="182"/>
      <c r="U8" s="183"/>
    </row>
    <row r="9" spans="1:24" ht="13.2" thickTop="1" thickBot="1" x14ac:dyDescent="0.35">
      <c r="A9" s="260" t="str">
        <f ca="1">IF(ISNUMBER(OFFSET(A9,0,13)),"START",IF(AND(OFFSET(A9,0,2)=0,OFFSET(A9,0,4)="GT"),"END",""))&amp;OFFSET(A9,0,1)</f>
        <v>STARTWP001</v>
      </c>
      <c r="B9" s="260" t="str">
        <f ca="1">IF(ISNUMBER(OFFSET(B9,0,12)),"WP" &amp; TEXT(OFFSET(B9,0,12),"000"),OFFSET(B9,-1,0))</f>
        <v>WP001</v>
      </c>
      <c r="N9" s="89">
        <v>1</v>
      </c>
      <c r="O9" s="347" t="str">
        <f ca="1">""&amp;VLOOKUP(OFFSET(N9,1,0),'Work Packages List'!A:B,2,FALSE)</f>
        <v/>
      </c>
      <c r="P9" s="347"/>
      <c r="Q9" s="348"/>
      <c r="R9" s="161"/>
      <c r="S9" s="184"/>
      <c r="T9" s="185"/>
      <c r="U9" s="186"/>
    </row>
    <row r="10" spans="1:24" x14ac:dyDescent="0.3">
      <c r="A10" s="260" t="str">
        <f t="shared" ref="A10:A41" ca="1" si="0">IF(ISNUMBER(OFFSET(A10,0,12)),"START",IF(AND(OFFSET(A10,0,2)=0,OFFSET(A10,0,4)="GT"),"END",""))&amp;OFFSET(A10,0,1)</f>
        <v>WP001</v>
      </c>
      <c r="B10" s="260" t="str">
        <f t="shared" ref="B10:B41" ca="1" si="1">IF(ISNUMBER(OFFSET(B10,0,11)),"WP" &amp; TEXT(OFFSET(B10,0,11),"000"),OFFSET(B10,-1,0))</f>
        <v>WP001</v>
      </c>
      <c r="C10" s="260">
        <v>4</v>
      </c>
      <c r="D10" s="260" t="s">
        <v>610</v>
      </c>
      <c r="H10" s="260" t="s">
        <v>569</v>
      </c>
      <c r="I10" s="260" t="s">
        <v>694</v>
      </c>
      <c r="M10" s="260" t="s">
        <v>472</v>
      </c>
      <c r="N10" s="361" t="str">
        <f ca="1">"WP " &amp; TEXT(OFFSET(N10,-1,0),"000")</f>
        <v>WP 001</v>
      </c>
      <c r="O10" s="330" t="s">
        <v>5</v>
      </c>
      <c r="P10" s="331"/>
      <c r="Q10" s="363"/>
      <c r="R10" s="162">
        <f ca="1">IF(OFFSET(R10,ROW(R$2)-ROW(R10),0)="TT","TT",IF(OFFSET(R10,0,COLUMN($M10)-COLUMN(R10))="%",ROUND(OFFSET(R10,-2,0)*0.07,0),IF(OFFSET(R10,0,COLUMN($M10)-COLUMN(R10))="V","x",SUMIF(INDIRECT(ADDRESS(MATCH("START"&amp;OFFSET(R10,0,COLUMN($B10)-COLUMN(R10)),$A:$A,0),$C10+COLUMN($E10)+1)&amp;":"&amp;ADDRESS(MATCH("END"&amp;OFFSET(R10,0,COLUMN($B10)-COLUMN(R10)),$A:$A,0),$C10+COLUMN($E10)+1),TRUE),INDIRECT(ADDRESS(ROW(R10),$C10+COLUMN($E10)),TRUE),INDIRECT(ADDRESS(MATCH("START"&amp;OFFSET(R10,0,COLUMN($B10)-COLUMN(R10)),$A:$A,0),COLUMN(R10))&amp;":"&amp;ADDRESS(MATCH("END"&amp;OFFSET(R10,0,COLUMN($B10)-COLUMN(R10)),$A:$A,0),COLUMN(R10)),TRUE)))))</f>
        <v>0</v>
      </c>
      <c r="S10" s="187"/>
      <c r="T10" s="188">
        <f t="shared" ref="T10:T37" ca="1" si="2">IF(OFFSET(T10,ROW(T$2)-ROW(T10),0)="TT","TT",IF(OFFSET(T10,0,COLUMN($M10)-COLUMN(T10))="%",ROUND(OFFSET(T10,-2,0)*0.07,0),IF(OFFSET(T10,0,COLUMN($M10)-COLUMN(T10))="V",ROUND(OFFSET(T10,0,-2),0)*OFFSET(T10,0,-1),SUMIF(INDIRECT(ADDRESS(MATCH("START"&amp;OFFSET(T10,0,COLUMN($B10)-COLUMN(T10)),$A:$A,0),$C10+COLUMN($E10)+1)&amp;":"&amp;ADDRESS(MATCH("END"&amp;OFFSET(T10,0,COLUMN($B10)-COLUMN(T10)),$A:$A,0),$C10+COLUMN($E10)+1),TRUE),INDIRECT(ADDRESS(ROW(T10),$C10+COLUMN($E10)),TRUE),INDIRECT(ADDRESS(MATCH("START"&amp;OFFSET(T10,0,COLUMN($B10)-COLUMN(T10)),$A:$A,0),COLUMN(T10))&amp;":"&amp;ADDRESS(MATCH("END"&amp;OFFSET(T10,0,COLUMN($B10)-COLUMN(T10)),$A:$A,0),COLUMN(T10)),TRUE)))))</f>
        <v>0</v>
      </c>
      <c r="U10" s="189">
        <f t="shared" ref="U10:U37" ca="1" si="3">IF(OFFSET(U10,ROW(U$2)-ROW(U10),0)="TT",SUMIF(INDIRECT(ADDRESS(2,COLUMN($Q10)+1) &amp; ":" &amp; ADDRESS(2,COLUMN(U10)-1),TRUE),"TBE",INDIRECT(ADDRESS(ROW(U10), COLUMN($Q10)+1) &amp; ":" &amp; ADDRESS(ROW(U10),COLUMN(U10)-1),TRUE)),IF(OFFSET(U10,ROW(U$2)-ROW(U10),0)="TBE",SUMIF(INDIRECT(ADDRESS(2,MATCH(INT(OFFSET(U10,ROW(U$2)-ROW(U10),-2)),$2:$2,0)) &amp; ":" &amp; ADDRESS(2,COLUMN(U10)-1),TRUE),"T",INDIRECT(ADDRESS(ROW(U10), MATCH(INT(OFFSET(U10,ROW(U$2)-ROW(U10),-2)),$2:$2,0)) &amp; ":" &amp; ADDRESS(ROW(U10),COLUMN(U10)-1),TRUE)),IF(OFFSET(U10,0,COLUMN($M10)-COLUMN(U10))="V",OFFSET(U10,0,-2)*OFFSET(U10,0,-1),"TOTAL")))</f>
        <v>0</v>
      </c>
    </row>
    <row r="11" spans="1:24" x14ac:dyDescent="0.3">
      <c r="A11" s="260" t="str">
        <f t="shared" ca="1" si="0"/>
        <v>WP001</v>
      </c>
      <c r="B11" s="260" t="str">
        <f t="shared" ca="1" si="1"/>
        <v>WP001</v>
      </c>
      <c r="C11" s="260">
        <v>6</v>
      </c>
      <c r="D11" s="260" t="s">
        <v>611</v>
      </c>
      <c r="J11" s="271" t="s">
        <v>694</v>
      </c>
      <c r="K11" s="260" t="s">
        <v>560</v>
      </c>
      <c r="M11" s="260" t="s">
        <v>472</v>
      </c>
      <c r="N11" s="361"/>
      <c r="O11" s="50"/>
      <c r="P11" s="328" t="s">
        <v>574</v>
      </c>
      <c r="Q11" s="364"/>
      <c r="R11" s="163">
        <f ca="1">IF(OFFSET(R11,ROW(R$2)-ROW(R11),0)="TT","TT",IF(OFFSET(R11,0,COLUMN($M11)-COLUMN(R11))="%",ROUND(OFFSET(R11,-2,0)*0.07,0),IF(OFFSET(R11,0,COLUMN($M11)-COLUMN(R11))="V","x",SUMIF(INDIRECT(ADDRESS(MATCH("START"&amp;OFFSET(R11,0,COLUMN($B11)-COLUMN(R11)),$A:$A,0),$C11+COLUMN($E11)+1)&amp;":"&amp;ADDRESS(MATCH("END"&amp;OFFSET(R11,0,COLUMN($B11)-COLUMN(R11)),$A:$A,0),$C11+COLUMN($E11)+1),TRUE),INDIRECT(ADDRESS(ROW(R11),$C11+COLUMN($E11)),TRUE),INDIRECT(ADDRESS(MATCH("START"&amp;OFFSET(R11,0,COLUMN($B11)-COLUMN(R11)),$A:$A,0),COLUMN(R11))&amp;":"&amp;ADDRESS(MATCH("END"&amp;OFFSET(R11,0,COLUMN($B11)-COLUMN(R11)),$A:$A,0),COLUMN(R11)),TRUE)))))</f>
        <v>0</v>
      </c>
      <c r="S11" s="190"/>
      <c r="T11" s="191">
        <f t="shared" ca="1" si="2"/>
        <v>0</v>
      </c>
      <c r="U11" s="192">
        <f t="shared" ca="1" si="3"/>
        <v>0</v>
      </c>
      <c r="X11" s="46"/>
    </row>
    <row r="12" spans="1:24" x14ac:dyDescent="0.3">
      <c r="A12" s="260" t="str">
        <f t="shared" ca="1" si="0"/>
        <v>WP001</v>
      </c>
      <c r="B12" s="260" t="str">
        <f t="shared" ca="1" si="1"/>
        <v>WP001</v>
      </c>
      <c r="C12" s="260">
        <v>7</v>
      </c>
      <c r="D12" s="260" t="s">
        <v>612</v>
      </c>
      <c r="L12" s="260" t="s">
        <v>560</v>
      </c>
      <c r="M12" s="260" t="s">
        <v>518</v>
      </c>
      <c r="N12" s="361"/>
      <c r="O12" s="51"/>
      <c r="P12" s="52"/>
      <c r="Q12" s="53" t="str">
        <f>EMP_TYPE1</f>
        <v>Type 1</v>
      </c>
      <c r="R12" s="164"/>
      <c r="S12" s="193"/>
      <c r="T12" s="194">
        <f t="shared" ca="1" si="2"/>
        <v>0</v>
      </c>
      <c r="U12" s="192">
        <f t="shared" ca="1" si="3"/>
        <v>0</v>
      </c>
      <c r="X12" s="46"/>
    </row>
    <row r="13" spans="1:24" x14ac:dyDescent="0.3">
      <c r="A13" s="260" t="str">
        <f t="shared" ca="1" si="0"/>
        <v>WP001</v>
      </c>
      <c r="B13" s="260" t="str">
        <f t="shared" ca="1" si="1"/>
        <v>WP001</v>
      </c>
      <c r="C13" s="260">
        <v>7</v>
      </c>
      <c r="D13" s="260" t="s">
        <v>613</v>
      </c>
      <c r="L13" s="260" t="s">
        <v>560</v>
      </c>
      <c r="M13" s="260" t="s">
        <v>518</v>
      </c>
      <c r="N13" s="361"/>
      <c r="O13" s="51"/>
      <c r="P13" s="52"/>
      <c r="Q13" s="53" t="str">
        <f>EMP_TYPE2</f>
        <v>Type 2</v>
      </c>
      <c r="R13" s="164"/>
      <c r="S13" s="193"/>
      <c r="T13" s="194">
        <f t="shared" ca="1" si="2"/>
        <v>0</v>
      </c>
      <c r="U13" s="192">
        <f t="shared" ca="1" si="3"/>
        <v>0</v>
      </c>
      <c r="X13" s="46"/>
    </row>
    <row r="14" spans="1:24" x14ac:dyDescent="0.3">
      <c r="A14" s="260" t="str">
        <f t="shared" ca="1" si="0"/>
        <v>WP001</v>
      </c>
      <c r="B14" s="260" t="str">
        <f t="shared" ca="1" si="1"/>
        <v>WP001</v>
      </c>
      <c r="C14" s="260">
        <v>7</v>
      </c>
      <c r="D14" s="260" t="s">
        <v>614</v>
      </c>
      <c r="L14" s="260" t="s">
        <v>560</v>
      </c>
      <c r="M14" s="260" t="s">
        <v>518</v>
      </c>
      <c r="N14" s="361"/>
      <c r="O14" s="51"/>
      <c r="P14" s="52"/>
      <c r="Q14" s="53" t="str">
        <f>EMP_TYPE3</f>
        <v>Type 3</v>
      </c>
      <c r="R14" s="164"/>
      <c r="S14" s="193"/>
      <c r="T14" s="194">
        <f t="shared" ca="1" si="2"/>
        <v>0</v>
      </c>
      <c r="U14" s="192">
        <f t="shared" ca="1" si="3"/>
        <v>0</v>
      </c>
      <c r="X14" s="46"/>
    </row>
    <row r="15" spans="1:24" x14ac:dyDescent="0.3">
      <c r="A15" s="260" t="str">
        <f t="shared" ca="1" si="0"/>
        <v>WP001</v>
      </c>
      <c r="B15" s="260" t="str">
        <f t="shared" ca="1" si="1"/>
        <v>WP001</v>
      </c>
      <c r="C15" s="260">
        <v>7</v>
      </c>
      <c r="D15" s="260" t="s">
        <v>615</v>
      </c>
      <c r="L15" s="260" t="s">
        <v>560</v>
      </c>
      <c r="M15" s="260" t="s">
        <v>518</v>
      </c>
      <c r="N15" s="361"/>
      <c r="O15" s="51"/>
      <c r="P15" s="52"/>
      <c r="Q15" s="53" t="str">
        <f>EMP_TYPE4</f>
        <v>Type 4</v>
      </c>
      <c r="R15" s="164"/>
      <c r="S15" s="193"/>
      <c r="T15" s="194">
        <f t="shared" ca="1" si="2"/>
        <v>0</v>
      </c>
      <c r="U15" s="192">
        <f t="shared" ca="1" si="3"/>
        <v>0</v>
      </c>
      <c r="X15" s="46"/>
    </row>
    <row r="16" spans="1:24" x14ac:dyDescent="0.3">
      <c r="A16" s="260" t="str">
        <f t="shared" ca="1" si="0"/>
        <v>WP001</v>
      </c>
      <c r="B16" s="260" t="str">
        <f t="shared" ca="1" si="1"/>
        <v>WP001</v>
      </c>
      <c r="C16" s="260">
        <v>7</v>
      </c>
      <c r="D16" s="260" t="s">
        <v>616</v>
      </c>
      <c r="L16" s="260" t="s">
        <v>560</v>
      </c>
      <c r="M16" s="260" t="s">
        <v>518</v>
      </c>
      <c r="N16" s="361"/>
      <c r="O16" s="51"/>
      <c r="P16" s="52"/>
      <c r="Q16" s="53" t="str">
        <f>EMP_OTHER</f>
        <v>Other</v>
      </c>
      <c r="R16" s="164"/>
      <c r="S16" s="193"/>
      <c r="T16" s="194">
        <f t="shared" ca="1" si="2"/>
        <v>0</v>
      </c>
      <c r="U16" s="192">
        <f t="shared" ca="1" si="3"/>
        <v>0</v>
      </c>
      <c r="X16" s="46"/>
    </row>
    <row r="17" spans="1:24" x14ac:dyDescent="0.3">
      <c r="A17" s="260" t="str">
        <f t="shared" ca="1" si="0"/>
        <v>WP001</v>
      </c>
      <c r="B17" s="260" t="str">
        <f t="shared" ca="1" si="1"/>
        <v>WP001</v>
      </c>
      <c r="C17" s="260">
        <v>6</v>
      </c>
      <c r="D17" s="260" t="s">
        <v>617</v>
      </c>
      <c r="J17" s="271" t="s">
        <v>694</v>
      </c>
      <c r="M17" s="260" t="s">
        <v>518</v>
      </c>
      <c r="N17" s="361"/>
      <c r="O17" s="54"/>
      <c r="P17" s="365" t="s">
        <v>6</v>
      </c>
      <c r="Q17" s="366"/>
      <c r="R17" s="165"/>
      <c r="S17" s="195"/>
      <c r="T17" s="191">
        <f t="shared" ca="1" si="2"/>
        <v>0</v>
      </c>
      <c r="U17" s="192">
        <f t="shared" ca="1" si="3"/>
        <v>0</v>
      </c>
      <c r="X17" s="46"/>
    </row>
    <row r="18" spans="1:24" x14ac:dyDescent="0.3">
      <c r="A18" s="260" t="str">
        <f t="shared" ca="1" si="0"/>
        <v>WP001</v>
      </c>
      <c r="B18" s="260" t="str">
        <f t="shared" ca="1" si="1"/>
        <v>WP001</v>
      </c>
      <c r="C18" s="260">
        <v>6</v>
      </c>
      <c r="D18" s="260" t="s">
        <v>618</v>
      </c>
      <c r="J18" s="271" t="s">
        <v>694</v>
      </c>
      <c r="M18" s="260" t="s">
        <v>518</v>
      </c>
      <c r="N18" s="361"/>
      <c r="O18" s="54"/>
      <c r="P18" s="365" t="s">
        <v>7</v>
      </c>
      <c r="Q18" s="366"/>
      <c r="R18" s="165"/>
      <c r="S18" s="195"/>
      <c r="T18" s="191">
        <f t="shared" ca="1" si="2"/>
        <v>0</v>
      </c>
      <c r="U18" s="192">
        <f t="shared" ca="1" si="3"/>
        <v>0</v>
      </c>
      <c r="X18" s="46"/>
    </row>
    <row r="19" spans="1:24" x14ac:dyDescent="0.3">
      <c r="A19" s="260" t="str">
        <f t="shared" ca="1" si="0"/>
        <v>WP001</v>
      </c>
      <c r="B19" s="260" t="str">
        <f t="shared" ca="1" si="1"/>
        <v>WP001</v>
      </c>
      <c r="C19" s="260">
        <v>6</v>
      </c>
      <c r="D19" s="260" t="s">
        <v>619</v>
      </c>
      <c r="J19" s="271" t="s">
        <v>694</v>
      </c>
      <c r="M19" s="260" t="s">
        <v>518</v>
      </c>
      <c r="N19" s="361"/>
      <c r="O19" s="54"/>
      <c r="P19" s="365" t="s">
        <v>562</v>
      </c>
      <c r="Q19" s="366"/>
      <c r="R19" s="165"/>
      <c r="S19" s="195"/>
      <c r="T19" s="191">
        <f t="shared" ca="1" si="2"/>
        <v>0</v>
      </c>
      <c r="U19" s="192">
        <f t="shared" ca="1" si="3"/>
        <v>0</v>
      </c>
      <c r="X19" s="46"/>
    </row>
    <row r="20" spans="1:24" x14ac:dyDescent="0.3">
      <c r="A20" s="260" t="str">
        <f t="shared" ca="1" si="0"/>
        <v>WP001</v>
      </c>
      <c r="B20" s="260" t="str">
        <f t="shared" ca="1" si="1"/>
        <v>WP001</v>
      </c>
      <c r="C20" s="260">
        <v>6</v>
      </c>
      <c r="D20" s="260" t="s">
        <v>620</v>
      </c>
      <c r="J20" s="271" t="s">
        <v>694</v>
      </c>
      <c r="M20" s="260" t="s">
        <v>518</v>
      </c>
      <c r="N20" s="361"/>
      <c r="O20" s="54"/>
      <c r="P20" s="365" t="s">
        <v>8</v>
      </c>
      <c r="Q20" s="366"/>
      <c r="R20" s="165"/>
      <c r="S20" s="195"/>
      <c r="T20" s="191">
        <f t="shared" ca="1" si="2"/>
        <v>0</v>
      </c>
      <c r="U20" s="192">
        <f t="shared" ca="1" si="3"/>
        <v>0</v>
      </c>
    </row>
    <row r="21" spans="1:24" x14ac:dyDescent="0.3">
      <c r="A21" s="260" t="str">
        <f t="shared" ca="1" si="0"/>
        <v>WP001</v>
      </c>
      <c r="B21" s="260" t="str">
        <f t="shared" ca="1" si="1"/>
        <v>WP001</v>
      </c>
      <c r="C21" s="260">
        <v>4</v>
      </c>
      <c r="D21" s="260" t="s">
        <v>621</v>
      </c>
      <c r="H21" s="260" t="s">
        <v>569</v>
      </c>
      <c r="I21" s="260" t="s">
        <v>695</v>
      </c>
      <c r="M21" s="260" t="s">
        <v>518</v>
      </c>
      <c r="N21" s="361"/>
      <c r="O21" s="330" t="s">
        <v>9</v>
      </c>
      <c r="P21" s="331"/>
      <c r="Q21" s="331"/>
      <c r="R21" s="166"/>
      <c r="S21" s="196"/>
      <c r="T21" s="188">
        <f t="shared" ca="1" si="2"/>
        <v>0</v>
      </c>
      <c r="U21" s="189">
        <f t="shared" ca="1" si="3"/>
        <v>0</v>
      </c>
    </row>
    <row r="22" spans="1:24" x14ac:dyDescent="0.3">
      <c r="A22" s="260" t="str">
        <f t="shared" ca="1" si="0"/>
        <v>WP001</v>
      </c>
      <c r="B22" s="260" t="str">
        <f t="shared" ca="1" si="1"/>
        <v>WP001</v>
      </c>
      <c r="C22" s="260">
        <v>4</v>
      </c>
      <c r="D22" s="260" t="s">
        <v>622</v>
      </c>
      <c r="H22" s="260" t="s">
        <v>569</v>
      </c>
      <c r="I22" s="260" t="s">
        <v>498</v>
      </c>
      <c r="M22" s="260" t="s">
        <v>472</v>
      </c>
      <c r="N22" s="361"/>
      <c r="O22" s="330" t="s">
        <v>10</v>
      </c>
      <c r="P22" s="331"/>
      <c r="Q22" s="331"/>
      <c r="R22" s="162"/>
      <c r="S22" s="187"/>
      <c r="T22" s="188">
        <f t="shared" ca="1" si="2"/>
        <v>0</v>
      </c>
      <c r="U22" s="189">
        <f t="shared" ca="1" si="3"/>
        <v>0</v>
      </c>
    </row>
    <row r="23" spans="1:24" x14ac:dyDescent="0.3">
      <c r="A23" s="260" t="str">
        <f t="shared" ca="1" si="0"/>
        <v>WP001</v>
      </c>
      <c r="B23" s="260" t="str">
        <f t="shared" ca="1" si="1"/>
        <v>WP001</v>
      </c>
      <c r="C23" s="260">
        <v>6</v>
      </c>
      <c r="D23" s="260" t="s">
        <v>623</v>
      </c>
      <c r="J23" s="271" t="s">
        <v>498</v>
      </c>
      <c r="K23" s="260" t="s">
        <v>561</v>
      </c>
      <c r="M23" s="260" t="s">
        <v>472</v>
      </c>
      <c r="N23" s="361"/>
      <c r="O23" s="55"/>
      <c r="P23" s="366" t="s">
        <v>576</v>
      </c>
      <c r="Q23" s="366"/>
      <c r="R23" s="163"/>
      <c r="S23" s="190"/>
      <c r="T23" s="191">
        <f t="shared" ca="1" si="2"/>
        <v>0</v>
      </c>
      <c r="U23" s="192">
        <f t="shared" ca="1" si="3"/>
        <v>0</v>
      </c>
    </row>
    <row r="24" spans="1:24" x14ac:dyDescent="0.3">
      <c r="A24" s="260" t="str">
        <f t="shared" ca="1" si="0"/>
        <v>WP001</v>
      </c>
      <c r="B24" s="260" t="str">
        <f t="shared" ca="1" si="1"/>
        <v>WP001</v>
      </c>
      <c r="C24" s="260">
        <v>7</v>
      </c>
      <c r="D24" s="260" t="s">
        <v>624</v>
      </c>
      <c r="L24" s="260" t="s">
        <v>561</v>
      </c>
      <c r="M24" s="260" t="s">
        <v>518</v>
      </c>
      <c r="N24" s="361"/>
      <c r="O24" s="56"/>
      <c r="P24" s="57"/>
      <c r="Q24" s="58" t="s">
        <v>11</v>
      </c>
      <c r="R24" s="164"/>
      <c r="S24" s="193"/>
      <c r="T24" s="194">
        <f t="shared" ca="1" si="2"/>
        <v>0</v>
      </c>
      <c r="U24" s="192">
        <f t="shared" ca="1" si="3"/>
        <v>0</v>
      </c>
    </row>
    <row r="25" spans="1:24" x14ac:dyDescent="0.3">
      <c r="A25" s="260" t="str">
        <f t="shared" ca="1" si="0"/>
        <v>WP001</v>
      </c>
      <c r="B25" s="260" t="str">
        <f t="shared" ca="1" si="1"/>
        <v>WP001</v>
      </c>
      <c r="C25" s="260">
        <v>7</v>
      </c>
      <c r="D25" s="260" t="s">
        <v>625</v>
      </c>
      <c r="L25" s="260" t="s">
        <v>561</v>
      </c>
      <c r="M25" s="260" t="s">
        <v>518</v>
      </c>
      <c r="N25" s="361"/>
      <c r="O25" s="56"/>
      <c r="P25" s="57"/>
      <c r="Q25" s="58" t="s">
        <v>12</v>
      </c>
      <c r="R25" s="164"/>
      <c r="S25" s="193"/>
      <c r="T25" s="194">
        <f t="shared" ca="1" si="2"/>
        <v>0</v>
      </c>
      <c r="U25" s="192">
        <f t="shared" ca="1" si="3"/>
        <v>0</v>
      </c>
    </row>
    <row r="26" spans="1:24" x14ac:dyDescent="0.3">
      <c r="A26" s="260" t="str">
        <f t="shared" ca="1" si="0"/>
        <v>WP001</v>
      </c>
      <c r="B26" s="260" t="str">
        <f t="shared" ca="1" si="1"/>
        <v>WP001</v>
      </c>
      <c r="C26" s="260">
        <v>7</v>
      </c>
      <c r="D26" s="260" t="s">
        <v>626</v>
      </c>
      <c r="L26" s="260" t="s">
        <v>561</v>
      </c>
      <c r="M26" s="260" t="s">
        <v>518</v>
      </c>
      <c r="N26" s="361"/>
      <c r="O26" s="56"/>
      <c r="P26" s="57"/>
      <c r="Q26" s="58" t="s">
        <v>13</v>
      </c>
      <c r="R26" s="164"/>
      <c r="S26" s="193"/>
      <c r="T26" s="194">
        <f t="shared" ca="1" si="2"/>
        <v>0</v>
      </c>
      <c r="U26" s="192">
        <f t="shared" ca="1" si="3"/>
        <v>0</v>
      </c>
    </row>
    <row r="27" spans="1:24" x14ac:dyDescent="0.3">
      <c r="A27" s="260" t="str">
        <f t="shared" ca="1" si="0"/>
        <v>WP001</v>
      </c>
      <c r="B27" s="260" t="str">
        <f t="shared" ca="1" si="1"/>
        <v>WP001</v>
      </c>
      <c r="C27" s="260">
        <v>5</v>
      </c>
      <c r="D27" s="260" t="s">
        <v>627</v>
      </c>
      <c r="J27" s="271" t="s">
        <v>498</v>
      </c>
      <c r="M27" s="260" t="s">
        <v>518</v>
      </c>
      <c r="N27" s="361"/>
      <c r="O27" s="59"/>
      <c r="P27" s="366" t="s">
        <v>635</v>
      </c>
      <c r="Q27" s="366"/>
      <c r="R27" s="165"/>
      <c r="S27" s="195"/>
      <c r="T27" s="191">
        <f t="shared" ca="1" si="2"/>
        <v>0</v>
      </c>
      <c r="U27" s="192">
        <f t="shared" ca="1" si="3"/>
        <v>0</v>
      </c>
    </row>
    <row r="28" spans="1:24" x14ac:dyDescent="0.3">
      <c r="A28" s="260" t="str">
        <f t="shared" ca="1" si="0"/>
        <v>WP001</v>
      </c>
      <c r="B28" s="260" t="str">
        <f t="shared" ca="1" si="1"/>
        <v>WP001</v>
      </c>
      <c r="C28" s="260">
        <v>6</v>
      </c>
      <c r="D28" s="260" t="s">
        <v>628</v>
      </c>
      <c r="J28" s="271" t="s">
        <v>498</v>
      </c>
      <c r="K28" s="260" t="s">
        <v>563</v>
      </c>
      <c r="M28" s="260" t="s">
        <v>472</v>
      </c>
      <c r="N28" s="361"/>
      <c r="O28" s="59"/>
      <c r="P28" s="366" t="s">
        <v>14</v>
      </c>
      <c r="Q28" s="366"/>
      <c r="R28" s="206"/>
      <c r="S28" s="190"/>
      <c r="T28" s="191">
        <f t="shared" ca="1" si="2"/>
        <v>0</v>
      </c>
      <c r="U28" s="192">
        <f t="shared" ca="1" si="3"/>
        <v>0</v>
      </c>
    </row>
    <row r="29" spans="1:24" x14ac:dyDescent="0.3">
      <c r="A29" s="260" t="str">
        <f t="shared" ca="1" si="0"/>
        <v>WP001</v>
      </c>
      <c r="B29" s="260" t="str">
        <f t="shared" ca="1" si="1"/>
        <v>WP001</v>
      </c>
      <c r="C29" s="260">
        <v>7</v>
      </c>
      <c r="D29" s="260" t="s">
        <v>629</v>
      </c>
      <c r="L29" s="260" t="s">
        <v>563</v>
      </c>
      <c r="M29" s="260" t="s">
        <v>518</v>
      </c>
      <c r="N29" s="361"/>
      <c r="O29" s="59"/>
      <c r="P29" s="270"/>
      <c r="Q29" s="58" t="s">
        <v>683</v>
      </c>
      <c r="R29" s="164"/>
      <c r="S29" s="193"/>
      <c r="T29" s="194">
        <f t="shared" ca="1" si="2"/>
        <v>0</v>
      </c>
      <c r="U29" s="192">
        <f t="shared" ca="1" si="3"/>
        <v>0</v>
      </c>
    </row>
    <row r="30" spans="1:24" x14ac:dyDescent="0.3">
      <c r="A30" s="260" t="str">
        <f t="shared" ca="1" si="0"/>
        <v>WP001</v>
      </c>
      <c r="B30" s="260" t="str">
        <f t="shared" ca="1" si="1"/>
        <v>WP001</v>
      </c>
      <c r="C30" s="260">
        <v>7</v>
      </c>
      <c r="D30" s="260" t="s">
        <v>630</v>
      </c>
      <c r="L30" s="260" t="s">
        <v>563</v>
      </c>
      <c r="M30" s="260" t="s">
        <v>518</v>
      </c>
      <c r="N30" s="361"/>
      <c r="O30" s="59"/>
      <c r="P30" s="270"/>
      <c r="Q30" s="58" t="s">
        <v>684</v>
      </c>
      <c r="R30" s="164"/>
      <c r="S30" s="193"/>
      <c r="T30" s="194">
        <f t="shared" ca="1" si="2"/>
        <v>0</v>
      </c>
      <c r="U30" s="192">
        <f t="shared" ca="1" si="3"/>
        <v>0</v>
      </c>
    </row>
    <row r="31" spans="1:24" x14ac:dyDescent="0.3">
      <c r="A31" s="260" t="str">
        <f t="shared" ca="1" si="0"/>
        <v>WP001</v>
      </c>
      <c r="B31" s="260" t="str">
        <f t="shared" ca="1" si="1"/>
        <v>WP001</v>
      </c>
      <c r="C31" s="260">
        <v>7</v>
      </c>
      <c r="D31" s="260" t="s">
        <v>631</v>
      </c>
      <c r="L31" s="260" t="s">
        <v>563</v>
      </c>
      <c r="M31" s="260" t="s">
        <v>518</v>
      </c>
      <c r="N31" s="361"/>
      <c r="O31" s="59"/>
      <c r="P31" s="270"/>
      <c r="Q31" s="58" t="s">
        <v>688</v>
      </c>
      <c r="R31" s="164"/>
      <c r="S31" s="193"/>
      <c r="T31" s="194">
        <f t="shared" ca="1" si="2"/>
        <v>0</v>
      </c>
      <c r="U31" s="192">
        <f t="shared" ca="1" si="3"/>
        <v>0</v>
      </c>
    </row>
    <row r="32" spans="1:24" x14ac:dyDescent="0.3">
      <c r="A32" s="260" t="str">
        <f t="shared" ca="1" si="0"/>
        <v>WP001</v>
      </c>
      <c r="B32" s="260" t="str">
        <f t="shared" ca="1" si="1"/>
        <v>WP001</v>
      </c>
      <c r="C32" s="260">
        <v>7</v>
      </c>
      <c r="D32" s="260" t="s">
        <v>632</v>
      </c>
      <c r="L32" s="260" t="s">
        <v>563</v>
      </c>
      <c r="M32" s="260" t="s">
        <v>518</v>
      </c>
      <c r="N32" s="361"/>
      <c r="O32" s="59"/>
      <c r="P32" s="270"/>
      <c r="Q32" s="58" t="s">
        <v>685</v>
      </c>
      <c r="R32" s="164"/>
      <c r="S32" s="193"/>
      <c r="T32" s="194">
        <f t="shared" ca="1" si="2"/>
        <v>0</v>
      </c>
      <c r="U32" s="192">
        <f t="shared" ca="1" si="3"/>
        <v>0</v>
      </c>
    </row>
    <row r="33" spans="1:21" x14ac:dyDescent="0.3">
      <c r="A33" s="260" t="str">
        <f t="shared" ca="1" si="0"/>
        <v>WP001</v>
      </c>
      <c r="B33" s="260" t="str">
        <f t="shared" ca="1" si="1"/>
        <v>WP001</v>
      </c>
      <c r="C33" s="260">
        <v>7</v>
      </c>
      <c r="D33" s="260" t="s">
        <v>633</v>
      </c>
      <c r="L33" s="260" t="s">
        <v>563</v>
      </c>
      <c r="M33" s="260" t="s">
        <v>518</v>
      </c>
      <c r="N33" s="361"/>
      <c r="O33" s="59"/>
      <c r="P33" s="270"/>
      <c r="Q33" s="58" t="s">
        <v>686</v>
      </c>
      <c r="R33" s="164"/>
      <c r="S33" s="193"/>
      <c r="T33" s="194">
        <f t="shared" ca="1" si="2"/>
        <v>0</v>
      </c>
      <c r="U33" s="192">
        <f t="shared" ca="1" si="3"/>
        <v>0</v>
      </c>
    </row>
    <row r="34" spans="1:21" x14ac:dyDescent="0.3">
      <c r="A34" s="260" t="str">
        <f t="shared" ca="1" si="0"/>
        <v>WP001</v>
      </c>
      <c r="B34" s="260" t="str">
        <f t="shared" ca="1" si="1"/>
        <v>WP001</v>
      </c>
      <c r="C34" s="260">
        <v>7</v>
      </c>
      <c r="D34" s="260" t="s">
        <v>689</v>
      </c>
      <c r="L34" s="260" t="s">
        <v>563</v>
      </c>
      <c r="M34" s="260" t="s">
        <v>518</v>
      </c>
      <c r="N34" s="361"/>
      <c r="O34" s="60"/>
      <c r="P34" s="270"/>
      <c r="Q34" s="58" t="s">
        <v>687</v>
      </c>
      <c r="R34" s="164"/>
      <c r="S34" s="193"/>
      <c r="T34" s="194">
        <f t="shared" ca="1" si="2"/>
        <v>0</v>
      </c>
      <c r="U34" s="192">
        <f t="shared" ca="1" si="3"/>
        <v>0</v>
      </c>
    </row>
    <row r="35" spans="1:21" x14ac:dyDescent="0.3">
      <c r="A35" s="260" t="str">
        <f t="shared" ca="1" si="0"/>
        <v>WP001</v>
      </c>
      <c r="B35" s="260" t="str">
        <f t="shared" ca="1" si="1"/>
        <v>WP001</v>
      </c>
      <c r="C35" s="260">
        <v>4</v>
      </c>
      <c r="D35" s="260" t="s">
        <v>690</v>
      </c>
      <c r="H35" s="260" t="s">
        <v>569</v>
      </c>
      <c r="I35" s="260" t="s">
        <v>111</v>
      </c>
      <c r="M35" s="260" t="s">
        <v>472</v>
      </c>
      <c r="N35" s="361"/>
      <c r="O35" s="330" t="s">
        <v>15</v>
      </c>
      <c r="P35" s="331"/>
      <c r="Q35" s="331"/>
      <c r="R35" s="162"/>
      <c r="S35" s="187"/>
      <c r="T35" s="188">
        <f t="shared" ca="1" si="2"/>
        <v>0</v>
      </c>
      <c r="U35" s="189">
        <f t="shared" ca="1" si="3"/>
        <v>0</v>
      </c>
    </row>
    <row r="36" spans="1:21" x14ac:dyDescent="0.3">
      <c r="A36" s="260" t="str">
        <f t="shared" ca="1" si="0"/>
        <v>WP001</v>
      </c>
      <c r="B36" s="260" t="str">
        <f t="shared" ca="1" si="1"/>
        <v>WP001</v>
      </c>
      <c r="C36" s="260">
        <v>5</v>
      </c>
      <c r="D36" s="260" t="s">
        <v>691</v>
      </c>
      <c r="J36" s="271" t="s">
        <v>111</v>
      </c>
      <c r="M36" s="260" t="s">
        <v>518</v>
      </c>
      <c r="N36" s="361"/>
      <c r="O36" s="61"/>
      <c r="P36" s="369" t="s">
        <v>16</v>
      </c>
      <c r="Q36" s="365"/>
      <c r="R36" s="164"/>
      <c r="S36" s="193"/>
      <c r="T36" s="194">
        <f t="shared" ca="1" si="2"/>
        <v>0</v>
      </c>
      <c r="U36" s="192">
        <f t="shared" ca="1" si="3"/>
        <v>0</v>
      </c>
    </row>
    <row r="37" spans="1:21" x14ac:dyDescent="0.3">
      <c r="A37" s="260" t="str">
        <f t="shared" ca="1" si="0"/>
        <v>WP001</v>
      </c>
      <c r="B37" s="260" t="str">
        <f t="shared" ca="1" si="1"/>
        <v>WP001</v>
      </c>
      <c r="C37" s="260">
        <v>2</v>
      </c>
      <c r="D37" s="260" t="s">
        <v>692</v>
      </c>
      <c r="F37" s="260" t="s">
        <v>211</v>
      </c>
      <c r="G37" s="260" t="s">
        <v>569</v>
      </c>
      <c r="M37" s="260" t="s">
        <v>472</v>
      </c>
      <c r="N37" s="361"/>
      <c r="O37" s="345" t="s">
        <v>17</v>
      </c>
      <c r="P37" s="346"/>
      <c r="Q37" s="346"/>
      <c r="R37" s="167"/>
      <c r="S37" s="197"/>
      <c r="T37" s="198">
        <f t="shared" ca="1" si="2"/>
        <v>0</v>
      </c>
      <c r="U37" s="199">
        <f t="shared" ca="1" si="3"/>
        <v>0</v>
      </c>
    </row>
    <row r="38" spans="1:21" x14ac:dyDescent="0.3">
      <c r="A38" s="260" t="str">
        <f t="shared" ca="1" si="0"/>
        <v>WP001</v>
      </c>
      <c r="B38" s="260" t="str">
        <f t="shared" ca="1" si="1"/>
        <v>WP001</v>
      </c>
      <c r="C38" s="260">
        <v>1</v>
      </c>
      <c r="N38" s="361"/>
      <c r="O38" s="62"/>
      <c r="P38" s="53"/>
      <c r="Q38" s="53"/>
      <c r="R38" s="168"/>
      <c r="S38" s="200"/>
      <c r="T38" s="194"/>
      <c r="U38" s="192"/>
    </row>
    <row r="39" spans="1:21" x14ac:dyDescent="0.3">
      <c r="A39" s="260" t="str">
        <f t="shared" ca="1" si="0"/>
        <v>WP001</v>
      </c>
      <c r="B39" s="260" t="str">
        <f t="shared" ca="1" si="1"/>
        <v>WP001</v>
      </c>
      <c r="C39" s="260">
        <v>2</v>
      </c>
      <c r="D39" s="260" t="s">
        <v>693</v>
      </c>
      <c r="F39" s="260" t="s">
        <v>211</v>
      </c>
      <c r="M39" s="260" t="s">
        <v>541</v>
      </c>
      <c r="N39" s="361"/>
      <c r="O39" s="330" t="s">
        <v>18</v>
      </c>
      <c r="P39" s="331"/>
      <c r="Q39" s="331"/>
      <c r="R39" s="169"/>
      <c r="S39" s="201"/>
      <c r="T39" s="202">
        <f ca="1">IF(OFFSET(T39,ROW(T$2)-ROW(T39),0)="TT","TT",IF(OFFSET(T39,0,COLUMN($M39)-COLUMN(T39))="%",ROUND(OFFSET(T39,-2,0)*0.07,0),IF(OFFSET(T39,0,COLUMN($M39)-COLUMN(T39))="V",ROUND(OFFSET(T39,0,-2),0)*OFFSET(T39,0,-1),SUMIF(INDIRECT(ADDRESS(MATCH("START"&amp;OFFSET(T39,0,COLUMN($B39)-COLUMN(T39)),$A:$A,0),$C39+COLUMN($E39)+1)&amp;":"&amp;ADDRESS(MATCH("END"&amp;OFFSET(T39,0,COLUMN($B39)-COLUMN(T39)),$A:$A,0),$C39+COLUMN($E39)+1),TRUE),INDIRECT(ADDRESS(ROW(T39),$C39+COLUMN($E39)),TRUE),INDIRECT(ADDRESS(MATCH("START"&amp;OFFSET(T39,0,COLUMN($B39)-COLUMN(T39)),$A:$A,0),COLUMN(T39))&amp;":"&amp;ADDRESS(MATCH("END"&amp;OFFSET(T39,0,COLUMN($B39)-COLUMN(T39)),$A:$A,0),COLUMN(T39)),TRUE)))))</f>
        <v>0</v>
      </c>
      <c r="U39" s="189">
        <f ca="1">IF(OFFSET(U39,ROW(U$2)-ROW(U39),0)="TT",SUMIF(INDIRECT(ADDRESS(2,COLUMN($Q39)+1) &amp; ":" &amp; ADDRESS(2,COLUMN(U39)-1),TRUE),"TBE",INDIRECT(ADDRESS(ROW(U39), COLUMN($Q39)+1) &amp; ":" &amp; ADDRESS(ROW(U39),COLUMN(U39)-1),TRUE)),IF(OFFSET(U39,ROW(U$2)-ROW(U39),0)="TBE",SUMIF(INDIRECT(ADDRESS(2,MATCH(INT(OFFSET(U39,ROW(U$2)-ROW(U39),-2)),$2:$2,0)) &amp; ":" &amp; ADDRESS(2,COLUMN(U39)-1),TRUE),"T",INDIRECT(ADDRESS(ROW(U39), MATCH(INT(OFFSET(U39,ROW(U$2)-ROW(U39),-2)),$2:$2,0)) &amp; ":" &amp; ADDRESS(ROW(U39),COLUMN(U39)-1),TRUE)),IF(OFFSET(U39,0,COLUMN($M39)-COLUMN(U39))="V",OFFSET(U39,0,-2)*OFFSET(U39,0,-1),"TOTAL")))</f>
        <v>0</v>
      </c>
    </row>
    <row r="40" spans="1:21" x14ac:dyDescent="0.3">
      <c r="A40" s="260" t="str">
        <f t="shared" ca="1" si="0"/>
        <v>WP001</v>
      </c>
      <c r="B40" s="260" t="str">
        <f t="shared" ca="1" si="1"/>
        <v>WP001</v>
      </c>
      <c r="C40" s="260">
        <v>1</v>
      </c>
      <c r="N40" s="361"/>
      <c r="O40" s="63"/>
      <c r="P40" s="64"/>
      <c r="Q40" s="64"/>
      <c r="R40" s="168"/>
      <c r="S40" s="200"/>
      <c r="T40" s="194"/>
      <c r="U40" s="192"/>
    </row>
    <row r="41" spans="1:21" ht="12.6" thickBot="1" x14ac:dyDescent="0.35">
      <c r="A41" s="260" t="str">
        <f t="shared" ca="1" si="0"/>
        <v>ENDWP001</v>
      </c>
      <c r="B41" s="260" t="str">
        <f t="shared" ca="1" si="1"/>
        <v>WP001</v>
      </c>
      <c r="C41" s="260">
        <v>0</v>
      </c>
      <c r="D41" s="260" t="s">
        <v>713</v>
      </c>
      <c r="E41" s="260" t="s">
        <v>211</v>
      </c>
      <c r="M41" s="260" t="s">
        <v>472</v>
      </c>
      <c r="N41" s="362"/>
      <c r="O41" s="367" t="str">
        <f ca="1">"TOTAL COSTS (A+B+C+D+E) - " &amp; OFFSET(O41,-26,0)</f>
        <v xml:space="preserve">TOTAL COSTS (A+B+C+D+E) - </v>
      </c>
      <c r="P41" s="368"/>
      <c r="Q41" s="368"/>
      <c r="R41" s="170"/>
      <c r="S41" s="203"/>
      <c r="T41" s="204">
        <f ca="1">IF(OFFSET(T41,ROW(T$2)-ROW(T41),0)="TT","TT",IF(OFFSET(T41,0,COLUMN($M41)-COLUMN(T41))="%",ROUND(OFFSET(T41,-2,0)*0.07,0),IF(OFFSET(T41,0,COLUMN($M41)-COLUMN(T41))="V",ROUND(OFFSET(T41,0,-2),0)*OFFSET(T41,0,-1),SUMIF(INDIRECT(ADDRESS(MATCH("START"&amp;OFFSET(T41,0,COLUMN($B41)-COLUMN(T41)),$A:$A,0),$C41+COLUMN($E41)+1)&amp;":"&amp;ADDRESS(MATCH("END"&amp;OFFSET(T41,0,COLUMN($B41)-COLUMN(T41)),$A:$A,0),$C41+COLUMN($E41)+1),TRUE),INDIRECT(ADDRESS(ROW(T41),$C41+COLUMN($E41)),TRUE),INDIRECT(ADDRESS(MATCH("START"&amp;OFFSET(T41,0,COLUMN($B41)-COLUMN(T41)),$A:$A,0),COLUMN(T41))&amp;":"&amp;ADDRESS(MATCH("END"&amp;OFFSET(T41,0,COLUMN($B41)-COLUMN(T41)),$A:$A,0),COLUMN(T41)),TRUE)))))</f>
        <v>0</v>
      </c>
      <c r="U41" s="205">
        <f ca="1">IF(OFFSET(U41,ROW(U$2)-ROW(U41),0)="TT",SUMIF(INDIRECT(ADDRESS(2,COLUMN($Q41)+1) &amp; ":" &amp; ADDRESS(2,COLUMN(U41)-1),TRUE),"TBE",INDIRECT(ADDRESS(ROW(U41), COLUMN($Q41)+1) &amp; ":" &amp; ADDRESS(ROW(U41),COLUMN(U41)-1),TRUE)),IF(OFFSET(U41,ROW(U$2)-ROW(U41),0)="TBE",SUMIF(INDIRECT(ADDRESS(2,MATCH(INT(OFFSET(U41,ROW(U$2)-ROW(U41),-2)),$2:$2,0)) &amp; ":" &amp; ADDRESS(2,COLUMN(U41)-1),TRUE),"T",INDIRECT(ADDRESS(ROW(U41), MATCH(INT(OFFSET(U41,ROW(U$2)-ROW(U41),-2)),$2:$2,0)) &amp; ":" &amp; ADDRESS(ROW(U41),COLUMN(U41)-1),TRUE)),IF(OFFSET(U41,0,COLUMN($M41)-COLUMN(U41))="V",OFFSET(U41,0,-2)*OFFSET(U41,0,-1),"TOTAL")))</f>
        <v>0</v>
      </c>
    </row>
    <row r="42" spans="1:21" ht="12.6" thickTop="1" x14ac:dyDescent="0.3">
      <c r="A42" s="260" t="s">
        <v>609</v>
      </c>
    </row>
  </sheetData>
  <sheetProtection algorithmName="SHA-512" hashValue="ia9GBWs+wOeaR3mK3P9caGNfVzkwnQHi65hMvji8Tfhmui8Z9jRbSefPrOPTftrOPGITptD988uM5quby1cQhQ==" saltValue="qU76OSUvrneZED8IgpJ6wQ==" spinCount="100000" sheet="1" objects="1" scenarios="1"/>
  <mergeCells count="23">
    <mergeCell ref="U3:U4"/>
    <mergeCell ref="P36:Q36"/>
    <mergeCell ref="R4:T4"/>
    <mergeCell ref="R3:T3"/>
    <mergeCell ref="Q3:Q4"/>
    <mergeCell ref="P23:Q23"/>
    <mergeCell ref="O7:Q7"/>
    <mergeCell ref="O37:Q37"/>
    <mergeCell ref="O9:Q9"/>
    <mergeCell ref="N10:N41"/>
    <mergeCell ref="O10:Q10"/>
    <mergeCell ref="P11:Q11"/>
    <mergeCell ref="P17:Q17"/>
    <mergeCell ref="P18:Q18"/>
    <mergeCell ref="P19:Q19"/>
    <mergeCell ref="P20:Q20"/>
    <mergeCell ref="O21:Q21"/>
    <mergeCell ref="O22:Q22"/>
    <mergeCell ref="O39:Q39"/>
    <mergeCell ref="O41:Q41"/>
    <mergeCell ref="P27:Q27"/>
    <mergeCell ref="P28:Q28"/>
    <mergeCell ref="O35:Q35"/>
  </mergeCells>
  <conditionalFormatting sqref="R3:T5">
    <cfRule type="expression" dxfId="51" priority="3">
      <formula>OFFSET(R3,ROW(R$2)-ROW(R3),R$6)="BE"</formula>
    </cfRule>
  </conditionalFormatting>
  <conditionalFormatting sqref="R39">
    <cfRule type="expression" dxfId="50" priority="1">
      <formula>INT(R39)&lt;&gt;R39</formula>
    </cfRule>
  </conditionalFormatting>
  <pageMargins left="0.23622047244094491" right="0.23622047244094491"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XFC7"/>
  <sheetViews>
    <sheetView showGridLines="0" workbookViewId="0">
      <pane ySplit="5" topLeftCell="A6" activePane="bottomLeft" state="frozen"/>
      <selection pane="bottomLeft" activeCell="B6" sqref="B6"/>
    </sheetView>
  </sheetViews>
  <sheetFormatPr defaultColWidth="8.77734375" defaultRowHeight="14.4" x14ac:dyDescent="0.3"/>
  <cols>
    <col min="1" max="1" width="19.109375" bestFit="1" customWidth="1"/>
    <col min="2" max="2" width="41.88671875" bestFit="1" customWidth="1"/>
    <col min="3" max="3" width="16.109375" bestFit="1" customWidth="1"/>
    <col min="4" max="4" width="7.88671875" style="110" bestFit="1" customWidth="1"/>
    <col min="5" max="5" width="2" style="26" bestFit="1" customWidth="1"/>
    <col min="6" max="6" width="24.33203125" bestFit="1" customWidth="1"/>
    <col min="7" max="7" width="62.88671875" bestFit="1" customWidth="1"/>
    <col min="8" max="8" width="2.109375" style="26" bestFit="1" customWidth="1"/>
    <col min="9" max="9" width="2.109375" style="20" hidden="1" customWidth="1"/>
    <col min="10" max="11" width="5" style="20" hidden="1" customWidth="1"/>
    <col min="12" max="12" width="8.77734375" style="20" hidden="1" customWidth="1"/>
    <col min="13" max="13" width="3" style="20" hidden="1" customWidth="1"/>
    <col min="14" max="14" width="8.77734375" style="20" hidden="1" customWidth="1"/>
    <col min="15" max="16383" width="8.77734375" hidden="1" customWidth="1"/>
  </cols>
  <sheetData>
    <row r="1" spans="1:14" s="20" customFormat="1" ht="15" hidden="1" thickBot="1" x14ac:dyDescent="0.35">
      <c r="A1" s="20" t="s">
        <v>553</v>
      </c>
      <c r="B1" s="20" t="s">
        <v>548</v>
      </c>
      <c r="C1" s="20" t="s">
        <v>549</v>
      </c>
      <c r="D1" s="106" t="s">
        <v>550</v>
      </c>
      <c r="E1" s="26"/>
      <c r="F1" s="23">
        <f ca="1">COUNTA(A:A)</f>
        <v>6</v>
      </c>
      <c r="G1" s="20">
        <f ca="1">COUNTA(A:A)</f>
        <v>6</v>
      </c>
      <c r="H1" s="26"/>
    </row>
    <row r="2" spans="1:14" ht="15.6" hidden="1" thickTop="1" thickBot="1" x14ac:dyDescent="0.35">
      <c r="A2" s="22" t="str">
        <f ca="1">IF(J2=INT(J2),"BE "&amp;TEXT(J2,"000"),"BE "&amp;TEXT(INT(J2),"000")&amp;" / AE "&amp;TEXT((J2-INT(J2))*(10 ^ (LEN(J2)-LEN(INT(J2))-1)),"000"))</f>
        <v>BE 000 / AE 001</v>
      </c>
      <c r="B2" s="31"/>
      <c r="C2" s="31"/>
      <c r="D2" s="107"/>
      <c r="F2" s="24" t="str">
        <f>IF(I2="D","TO BE REMOVED","Remove this "&amp;IF(I2="B","Beneficiary","Affiliated Entity"))</f>
        <v>Remove this Affiliated Entity</v>
      </c>
      <c r="G2" s="25" t="str">
        <f ca="1">IF(I2="D",IF(J2=INT(J2),"UNDO DELETE this Beneficiary",IF(OFFSET(I2,INT(-1*(J2-INT(J2))*(10^(LEN(J2)-LEN(INT(J2))-1))),0)="D","","UNDO DELETE this Affiliated Entity")),IF(OR(OFFSET(I2,1,0)="T",OFFSET(I2,1,0)="D"),"","Add an Affiliated Entity"))</f>
        <v>Add an Affiliated Entity</v>
      </c>
      <c r="H2" s="26" t="s">
        <v>472</v>
      </c>
      <c r="J2" s="20">
        <f ca="1">OFFSET(J2,-1,0)+0.01</f>
        <v>0.01</v>
      </c>
    </row>
    <row r="3" spans="1:14" s="29" customFormat="1" ht="15" hidden="1" thickTop="1" x14ac:dyDescent="0.3">
      <c r="A3" s="27" t="s">
        <v>551</v>
      </c>
      <c r="B3" s="27"/>
      <c r="C3" s="27"/>
      <c r="D3" s="108"/>
      <c r="E3" s="28"/>
      <c r="F3" s="27"/>
      <c r="G3" s="27" t="s">
        <v>602</v>
      </c>
      <c r="H3" s="28"/>
    </row>
    <row r="4" spans="1:14" ht="21.6" thickBot="1" x14ac:dyDescent="0.45">
      <c r="A4" s="340" t="s">
        <v>603</v>
      </c>
      <c r="B4" s="340"/>
      <c r="C4" s="340"/>
      <c r="D4" s="340"/>
      <c r="E4" s="26">
        <v>1</v>
      </c>
      <c r="F4" s="341" t="s">
        <v>546</v>
      </c>
      <c r="G4" s="341"/>
      <c r="M4" s="20">
        <f ca="1">F1</f>
        <v>6</v>
      </c>
    </row>
    <row r="5" spans="1:14" ht="22.2" thickTop="1" thickBot="1" x14ac:dyDescent="0.45">
      <c r="A5" s="21" t="s">
        <v>601</v>
      </c>
      <c r="B5" s="21" t="s">
        <v>547</v>
      </c>
      <c r="C5" s="21" t="s">
        <v>19</v>
      </c>
      <c r="D5" s="109" t="s">
        <v>20</v>
      </c>
      <c r="F5" s="30" t="str">
        <f>IF(E4=1,"APPLY CHANGES","All is coherent")</f>
        <v>APPLY CHANGES</v>
      </c>
      <c r="G5" s="74" t="s">
        <v>558</v>
      </c>
    </row>
    <row r="6" spans="1:14" ht="15.6" thickTop="1" thickBot="1" x14ac:dyDescent="0.35">
      <c r="A6" s="22" t="str">
        <f t="shared" ref="A6" si="0">IF(J6=INT(J6),"BE "&amp;TEXT(J6,"000"),"BE "&amp;TEXT(INT(J6),"000")&amp;" / AE "&amp;TEXT((J6-INT(J6))*(10 ^ (LEN(J6)-LEN(INT(J6))-1)),"000"))</f>
        <v>BE 001</v>
      </c>
      <c r="B6" s="31"/>
      <c r="C6" s="31"/>
      <c r="D6" s="107"/>
      <c r="F6" s="24" t="str">
        <f t="shared" ref="F6" si="1">IF(I6="D","TO BE REMOVED","Remove this "&amp;IF(I6="B","Beneficiary","Affiliated Entity"))</f>
        <v>Remove this Beneficiary</v>
      </c>
      <c r="G6" s="25" t="str">
        <f t="shared" ref="G6" ca="1" si="2">IF(I6="D",IF(J6=INT(J6),"UNDO DELETE this Beneficiary",IF(OFFSET(I6,INT(-1*(J6-INT(J6))*(10^(LEN(J6)-LEN(INT(J6))-1))),0)="D","","UNDO DELETE this Affiliated Entity")),IF(OR(OFFSET(I6,1,0)="T",OFFSET(I6,1,0)="D"),"","Add an Affiliated Entity"))</f>
        <v>Add an Affiliated Entity</v>
      </c>
      <c r="H6" s="26" t="s">
        <v>55</v>
      </c>
      <c r="I6" s="20" t="s">
        <v>55</v>
      </c>
      <c r="J6" s="20">
        <v>1</v>
      </c>
      <c r="K6" s="20">
        <v>1</v>
      </c>
    </row>
    <row r="7" spans="1:14" ht="15" thickTop="1" x14ac:dyDescent="0.3">
      <c r="D7"/>
      <c r="E7"/>
      <c r="H7"/>
      <c r="I7"/>
      <c r="J7"/>
      <c r="K7"/>
      <c r="L7"/>
      <c r="M7"/>
      <c r="N7"/>
    </row>
  </sheetData>
  <sheetProtection algorithmName="SHA-512" hashValue="jNXYgAw6TfTIulggv4kYcmKY57e7fagAG9iR1Se1njYvmljwcklELwQ7ihOgrgyck7kdfxFI7a3LtOYwWHJUHA==" saltValue="d5+4MmC0j26jihRqzuPNrQ==" spinCount="100000" sheet="1" objects="1" scenarios="1"/>
  <mergeCells count="2">
    <mergeCell ref="A4:D4"/>
    <mergeCell ref="F4:G4"/>
  </mergeCells>
  <conditionalFormatting sqref="A2:D2">
    <cfRule type="expression" dxfId="266" priority="559">
      <formula>$I2="T"</formula>
    </cfRule>
  </conditionalFormatting>
  <conditionalFormatting sqref="F1:G6 A1:D6 A8:D1048576 F8:G1048576">
    <cfRule type="expression" dxfId="265" priority="560">
      <formula>$I1="D"</formula>
    </cfRule>
  </conditionalFormatting>
  <conditionalFormatting sqref="F1:F6 F8:F1048576">
    <cfRule type="expression" dxfId="264" priority="562">
      <formula>$I1="B"</formula>
    </cfRule>
  </conditionalFormatting>
  <conditionalFormatting sqref="A6:D6">
    <cfRule type="expression" dxfId="263" priority="269">
      <formula>$I6="T"</formula>
    </cfRule>
  </conditionalFormatting>
  <conditionalFormatting sqref="A6:D6">
    <cfRule type="expression" dxfId="262" priority="270">
      <formula>$I6="D"</formula>
    </cfRule>
  </conditionalFormatting>
  <conditionalFormatting sqref="F6">
    <cfRule type="expression" dxfId="261" priority="271">
      <formula>$I6="B"</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'Country List'!$C$2:$C$248</xm:f>
          </x14:formula1>
          <xm:sqref>D2 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sheetPr>
  <dimension ref="A1:Q7"/>
  <sheetViews>
    <sheetView showGridLines="0" workbookViewId="0">
      <pane ySplit="5" topLeftCell="A6" activePane="bottomLeft" state="frozen"/>
      <selection pane="bottomLeft" activeCell="B6" sqref="B6"/>
    </sheetView>
  </sheetViews>
  <sheetFormatPr defaultColWidth="8.77734375" defaultRowHeight="14.4" x14ac:dyDescent="0.3"/>
  <cols>
    <col min="1" max="1" width="19.109375" style="1" bestFit="1" customWidth="1"/>
    <col min="2" max="2" width="41.88671875" style="1" bestFit="1" customWidth="1"/>
    <col min="3" max="3" width="1.5546875" style="1" bestFit="1" customWidth="1"/>
    <col min="4" max="4" width="29.44140625" style="1" bestFit="1" customWidth="1"/>
    <col min="5" max="5" width="22" style="1" bestFit="1" customWidth="1"/>
    <col min="6" max="6" width="1.5546875" style="33" bestFit="1" customWidth="1"/>
    <col min="7" max="7" width="2" style="33" hidden="1" customWidth="1"/>
    <col min="8" max="8" width="1.5546875" style="33" hidden="1" customWidth="1"/>
    <col min="9" max="9" width="2.77734375" style="33" hidden="1" customWidth="1"/>
    <col min="10" max="11" width="2" style="33" hidden="1" customWidth="1"/>
    <col min="12" max="12" width="8.77734375" style="33" hidden="1" customWidth="1"/>
    <col min="13" max="13" width="2" style="33" hidden="1" customWidth="1"/>
    <col min="14" max="14" width="8.77734375" style="33" hidden="1" customWidth="1"/>
    <col min="15" max="17" width="8.77734375" style="1" hidden="1" customWidth="1"/>
    <col min="18" max="16383" width="0" style="1" hidden="1" customWidth="1"/>
    <col min="16384" max="16384" width="8.77734375" style="1"/>
  </cols>
  <sheetData>
    <row r="1" spans="1:14" s="32" customFormat="1" ht="15" hidden="1" thickBot="1" x14ac:dyDescent="0.35">
      <c r="A1" s="32" t="s">
        <v>553</v>
      </c>
      <c r="B1" s="32" t="s">
        <v>548</v>
      </c>
      <c r="C1" s="1" t="s">
        <v>554</v>
      </c>
      <c r="F1" s="33" t="s">
        <v>554</v>
      </c>
      <c r="G1" s="42">
        <f>COUNTA(A:A)</f>
        <v>6</v>
      </c>
      <c r="H1" s="33" t="s">
        <v>554</v>
      </c>
      <c r="I1" s="33"/>
      <c r="J1" s="33"/>
      <c r="K1" s="33"/>
      <c r="L1" s="33"/>
      <c r="M1" s="33"/>
      <c r="N1" s="33"/>
    </row>
    <row r="2" spans="1:14" ht="15.6" hidden="1" thickTop="1" thickBot="1" x14ac:dyDescent="0.35">
      <c r="A2" s="34" t="str">
        <f>"WP "&amp;TEXT(J2,"000")</f>
        <v>WP 000</v>
      </c>
      <c r="B2" s="31"/>
      <c r="D2" s="35" t="str">
        <f>IF(I2="D","TO BE REMOVED","Remove this Work Package")</f>
        <v>Remove this Work Package</v>
      </c>
      <c r="E2" s="35" t="str">
        <f>IF(I2="D","UNDO DELETE this Work Package","")</f>
        <v/>
      </c>
      <c r="I2" s="33" t="s">
        <v>527</v>
      </c>
    </row>
    <row r="3" spans="1:14" s="39" customFormat="1" ht="15" hidden="1" thickTop="1" x14ac:dyDescent="0.3">
      <c r="A3" s="36" t="s">
        <v>551</v>
      </c>
      <c r="B3" s="36"/>
      <c r="C3" s="37"/>
      <c r="D3" s="36"/>
      <c r="E3" s="36"/>
      <c r="F3" s="43"/>
      <c r="G3" s="43"/>
      <c r="H3" s="43"/>
      <c r="I3" s="38"/>
      <c r="J3" s="38"/>
      <c r="K3" s="38"/>
      <c r="L3" s="38"/>
      <c r="M3" s="38"/>
      <c r="N3" s="38"/>
    </row>
    <row r="4" spans="1:14" ht="21.6" thickBot="1" x14ac:dyDescent="0.45">
      <c r="A4" s="343" t="s">
        <v>586</v>
      </c>
      <c r="B4" s="344"/>
      <c r="D4" s="342" t="s">
        <v>546</v>
      </c>
      <c r="E4" s="342"/>
      <c r="I4" s="33">
        <v>1</v>
      </c>
      <c r="M4" s="33">
        <f>G1</f>
        <v>6</v>
      </c>
    </row>
    <row r="5" spans="1:14" ht="22.2" thickTop="1" thickBot="1" x14ac:dyDescent="0.45">
      <c r="A5" s="40" t="s">
        <v>542</v>
      </c>
      <c r="B5" s="40" t="s">
        <v>555</v>
      </c>
      <c r="D5" s="41" t="str">
        <f>IF(I4=1,"APPLY CHANGES","All is coherent")</f>
        <v>APPLY CHANGES</v>
      </c>
      <c r="E5" s="75" t="s">
        <v>556</v>
      </c>
    </row>
    <row r="6" spans="1:14" ht="15.6" thickTop="1" thickBot="1" x14ac:dyDescent="0.35">
      <c r="A6" s="34" t="str">
        <f>"WP "&amp;TEXT(J6,"000")</f>
        <v>WP 001</v>
      </c>
      <c r="B6" s="31"/>
      <c r="D6" s="35" t="str">
        <f>IF(I6="D","TO BE REMOVED","Remove this Work Package")</f>
        <v>Remove this Work Package</v>
      </c>
      <c r="E6" s="35" t="str">
        <f t="shared" ref="E6" si="0">IF(I6="D","UNDO DELETE this Work Package","")</f>
        <v/>
      </c>
      <c r="I6" s="33" t="s">
        <v>527</v>
      </c>
      <c r="J6" s="33">
        <v>1</v>
      </c>
    </row>
    <row r="7" spans="1:14" ht="15" thickTop="1" x14ac:dyDescent="0.3"/>
  </sheetData>
  <sheetProtection algorithmName="SHA-512" hashValue="9S5FWbby15hqUyyxIId4mk861jPwIrmaZ1nAV1y2f0czGAm3p29yOFKwXuwg4PpJD+Ind19ytz1YZz7hDGhWTg==" saltValue="9VDXyIfzYvjZWuGqWDyeNg==" spinCount="100000" sheet="1" objects="1" scenarios="1"/>
  <mergeCells count="2">
    <mergeCell ref="D4:E4"/>
    <mergeCell ref="A4:B4"/>
  </mergeCells>
  <conditionalFormatting sqref="A2:B2">
    <cfRule type="expression" dxfId="260" priority="423">
      <formula>$I2="T"</formula>
    </cfRule>
  </conditionalFormatting>
  <conditionalFormatting sqref="D2 E6">
    <cfRule type="expression" dxfId="259" priority="424">
      <formula>$I2="B"</formula>
    </cfRule>
  </conditionalFormatting>
  <conditionalFormatting sqref="A2:B2 D2 E6">
    <cfRule type="expression" dxfId="258" priority="425">
      <formula>$I2="D"</formula>
    </cfRule>
  </conditionalFormatting>
  <conditionalFormatting sqref="A6:B6">
    <cfRule type="expression" dxfId="257" priority="234">
      <formula>$I6="T"</formula>
    </cfRule>
  </conditionalFormatting>
  <conditionalFormatting sqref="D6">
    <cfRule type="expression" dxfId="256" priority="235">
      <formula>$I6="B"</formula>
    </cfRule>
  </conditionalFormatting>
  <conditionalFormatting sqref="A6:B6 D6">
    <cfRule type="expression" dxfId="255" priority="236">
      <formula>$I6="D"</formula>
    </cfRule>
  </conditionalFormatting>
  <conditionalFormatting sqref="E2">
    <cfRule type="expression" dxfId="254" priority="223">
      <formula>$I2="D"</formula>
    </cfRule>
  </conditionalFormatting>
  <conditionalFormatting sqref="E2">
    <cfRule type="expression" dxfId="253" priority="222">
      <formula>$I2="B"</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showGridLines="0" zoomScaleNormal="100" workbookViewId="0">
      <pane xSplit="17" ySplit="5" topLeftCell="R6" activePane="bottomRight" state="frozen"/>
      <selection pane="topRight" activeCell="P1" sqref="P1"/>
      <selection pane="bottomLeft" activeCell="A6" sqref="A6"/>
      <selection pane="bottomRight" activeCell="R11" sqref="R11"/>
    </sheetView>
  </sheetViews>
  <sheetFormatPr defaultColWidth="4.6640625" defaultRowHeight="12" x14ac:dyDescent="0.3"/>
  <cols>
    <col min="1" max="1" width="9.6640625" style="260" hidden="1" customWidth="1"/>
    <col min="2" max="2" width="5.44140625" style="260" hidden="1" customWidth="1"/>
    <col min="3" max="3" width="1.5546875" style="260" hidden="1" customWidth="1"/>
    <col min="4" max="4" width="8" style="260" hidden="1" customWidth="1"/>
    <col min="5" max="6" width="2.5546875" style="260" hidden="1" customWidth="1"/>
    <col min="7" max="8" width="3.33203125" style="260" hidden="1" customWidth="1"/>
    <col min="9" max="9" width="2.5546875" style="260" hidden="1" customWidth="1"/>
    <col min="10" max="10" width="2.5546875" style="271" hidden="1" customWidth="1"/>
    <col min="11" max="12" width="2.33203125" style="260" hidden="1" customWidth="1"/>
    <col min="13" max="13" width="2" style="260" hidden="1" customWidth="1"/>
    <col min="14" max="14" width="4.5546875" style="44" bestFit="1" customWidth="1"/>
    <col min="15" max="16" width="2.5546875" style="45" bestFit="1" customWidth="1"/>
    <col min="17" max="17" width="47.109375" style="45" bestFit="1" customWidth="1"/>
    <col min="18" max="18" width="6.109375" style="156" bestFit="1" customWidth="1"/>
    <col min="19" max="19" width="11" style="171" bestFit="1" customWidth="1"/>
    <col min="20" max="20" width="12.88671875" style="171" bestFit="1" customWidth="1"/>
    <col min="21" max="21" width="15.5546875" style="172" bestFit="1" customWidth="1"/>
    <col min="22" max="24" width="4.6640625" style="44"/>
    <col min="25" max="25" width="17.44140625" style="44" bestFit="1" customWidth="1"/>
    <col min="26" max="16384" width="4.6640625" style="44"/>
  </cols>
  <sheetData>
    <row r="1" spans="1:24" s="260" customFormat="1" ht="24" hidden="1" thickBot="1" x14ac:dyDescent="0.35">
      <c r="A1" s="259">
        <v>1</v>
      </c>
      <c r="B1" s="260">
        <f ca="1">IF(ISERROR(MATCH("STARTWP" &amp; TEXT(A1,"000"),A:A,0)),"N",MATCH("STARTWP" &amp; TEXT(A1,"000"),A:A,0))</f>
        <v>9</v>
      </c>
      <c r="C1" s="260">
        <f>COUNTIF(E:E,"GT")</f>
        <v>1</v>
      </c>
      <c r="D1" s="260">
        <f ca="1">IF(ISERROR(MATCH("ENDWP" &amp; TEXT(A1,"000"),A:A,0)),"N",MATCH("ENDWP" &amp; TEXT(A1,"000"),A:A,0))</f>
        <v>41</v>
      </c>
      <c r="F1" s="260">
        <f ca="1">COUNTA(A:A)</f>
        <v>41</v>
      </c>
      <c r="H1" s="260" t="s">
        <v>593</v>
      </c>
      <c r="I1" s="260">
        <f ca="1">MATCH(H1,2:2,0)</f>
        <v>21</v>
      </c>
      <c r="J1" s="271">
        <f ca="1">MATCH("BE",2:2,0)</f>
        <v>18</v>
      </c>
      <c r="K1" s="260">
        <f ca="1">COUNTIF(2:2,"TP")</f>
        <v>0</v>
      </c>
      <c r="N1" s="261">
        <v>1</v>
      </c>
      <c r="O1" s="262" t="s">
        <v>559</v>
      </c>
      <c r="P1" s="262" t="s">
        <v>559</v>
      </c>
      <c r="Q1" s="262" t="s">
        <v>564</v>
      </c>
      <c r="R1" s="260" t="s">
        <v>565</v>
      </c>
      <c r="S1" s="263" t="s">
        <v>566</v>
      </c>
      <c r="T1" s="263" t="s">
        <v>567</v>
      </c>
      <c r="U1" s="264" t="s">
        <v>568</v>
      </c>
    </row>
    <row r="2" spans="1:24" s="260" customFormat="1" ht="24" hidden="1" thickBot="1" x14ac:dyDescent="0.35">
      <c r="A2" s="260" t="e">
        <f ca="1">INDIRECT("'"&amp; MID(OFFSET(A2,ROW(A$3)-ROW(A2),IF(OFFSET(A2,ROW(A$2)-ROW(A2),2)="T",0,IF(OFFSET(A2,ROW(A$2)-ROW(A2),1)="T",-1,-2))),1,6) &amp; "'!" &amp; ADDRESS(ROW(A2),MATCH(INDIRECT(ADDRESS(2,COLUMN(A2)+IF(OFFSET(A2,ROW(A$2)-ROW(A2),2)="T",1,IF(OFFSET(A2,ROW(A$2)-ROW(A2),1)="T",0,-1))),TRUE),INDIRECT("'"&amp; MID(OFFSET(A2,ROW(A$3)-ROW(A2),IF(OFFSET(A2,ROW(A$2)-ROW(A2),2)="T",0,IF(OFFSET(A2,ROW(A$2)-ROW(A2),1)="T",-1,-2))),1,6) &amp; "'!2:2",TRUE),0)-IF(OFFSET(A2,ROW(A$2)-ROW(A2),2)="T",1,IF(OFFSET(A2,ROW(A$2)-ROW(A2),1)="T",0,-1))),TRUE)</f>
        <v>#REF!</v>
      </c>
      <c r="J2" s="271"/>
      <c r="N2" s="261">
        <v>99</v>
      </c>
      <c r="O2" s="262"/>
      <c r="P2" s="262"/>
      <c r="Q2" s="262"/>
      <c r="R2" s="260" t="str">
        <f ca="1">IF(OFFSET(R2,0,1)="","TT",IF(INT(OFFSET(R2,0,1))=OFFSET(R2,0,1),"BE","TP"))</f>
        <v>BE</v>
      </c>
      <c r="S2" s="265">
        <v>1</v>
      </c>
      <c r="T2" s="263" t="str">
        <f ca="1">IF(OFFSET(T2,0,-2)="TT","E","T")</f>
        <v>T</v>
      </c>
      <c r="U2" s="264" t="s">
        <v>593</v>
      </c>
    </row>
    <row r="3" spans="1:24" ht="14.4" x14ac:dyDescent="0.3">
      <c r="A3" s="260" t="s">
        <v>597</v>
      </c>
      <c r="N3" s="129"/>
      <c r="Q3" s="349" t="str">
        <f ca="1">""&amp;IF(OFFSET(Q3,-2,-3)="C","DETAILED",INDIRECT("'Beneficiaries List'!A" &amp; MATCH(OFFSET(Q3,-2,-3),'Beneficiaries List'!$J:$J,0),TRUE))</f>
        <v>BE 001</v>
      </c>
      <c r="R3" s="350" t="str">
        <f ca="1">""&amp;INDIRECT("'Beneficiaries List'!A" &amp; MATCH(OFFSET(R3,-1,1),'Beneficiaries List'!$K:$K,0),TRUE)</f>
        <v>BE 001</v>
      </c>
      <c r="S3" s="351"/>
      <c r="T3" s="352"/>
      <c r="U3" s="353" t="str">
        <f ca="1">IF(U2="TBE","BE " &amp; TEXT(INDIRECT(ADDRESS(2,MATCH(INT(OFFSET(U3,-1,-2)),2:2,0)),TRUE),"000"),"PROJECT")</f>
        <v>BE 001</v>
      </c>
    </row>
    <row r="4" spans="1:24" ht="14.4" x14ac:dyDescent="0.3">
      <c r="A4" s="260" t="s">
        <v>597</v>
      </c>
      <c r="N4" s="129"/>
      <c r="Q4" s="349"/>
      <c r="R4" s="355" t="str">
        <f ca="1">""&amp;INDIRECT("'Beneficiaries List'!B" &amp; MATCH(OFFSET(R4,-2,1),'Beneficiaries List'!$K:$K,0),TRUE)</f>
        <v/>
      </c>
      <c r="S4" s="356"/>
      <c r="T4" s="357"/>
      <c r="U4" s="354"/>
    </row>
    <row r="5" spans="1:24" ht="24" x14ac:dyDescent="0.3">
      <c r="A5" s="260" t="s">
        <v>597</v>
      </c>
      <c r="E5" s="260">
        <v>0</v>
      </c>
      <c r="F5" s="260">
        <v>1</v>
      </c>
      <c r="G5" s="260">
        <v>2</v>
      </c>
      <c r="H5" s="260">
        <v>3</v>
      </c>
      <c r="I5" s="260">
        <v>4</v>
      </c>
      <c r="J5" s="271">
        <v>5</v>
      </c>
      <c r="K5" s="260">
        <v>6</v>
      </c>
      <c r="L5" s="260">
        <v>7</v>
      </c>
      <c r="N5" s="129"/>
      <c r="Q5" s="68" t="str">
        <f ca="1">""&amp;IF(OFFSET(Q5,-4,-3)="C","CONSOLIDATION",INDIRECT("'Beneficiaries List'!B" &amp; MATCH(OFFSET(Q5,-4,-3),'Beneficiaries List'!$J:$J,0),TRUE))</f>
        <v/>
      </c>
      <c r="R5" s="157" t="str">
        <f ca="1">IF(OFFSET(R5,-3,0)="TT","BE+TP
TOTAL COSTS","UNITS")</f>
        <v>UNITS</v>
      </c>
      <c r="S5" s="173" t="str">
        <f ca="1">IF(OFFSET(S5,0,-1)="UNITS","COST
PER UNIT","")</f>
        <v>COST
PER UNIT</v>
      </c>
      <c r="T5" s="174" t="str">
        <f ca="1">IF(OFFSET(T5,0,-2)="UNITS",IF(OFFSET(T5,-3,-2)="BE","BENEFICIARY","AFFILIATED ENTITY") &amp; "
TOTAL COSTS","")</f>
        <v>BENEFICIARY
TOTAL COSTS</v>
      </c>
      <c r="U5" s="175" t="s">
        <v>600</v>
      </c>
    </row>
    <row r="6" spans="1:24" s="47" customFormat="1" ht="15" thickBot="1" x14ac:dyDescent="0.35">
      <c r="A6" s="266" t="s">
        <v>597</v>
      </c>
      <c r="B6" s="266"/>
      <c r="C6" s="266"/>
      <c r="D6" s="266"/>
      <c r="E6" s="266"/>
      <c r="F6" s="266"/>
      <c r="G6" s="266"/>
      <c r="H6" s="266"/>
      <c r="I6" s="266"/>
      <c r="J6" s="272"/>
      <c r="K6" s="266"/>
      <c r="L6" s="266"/>
      <c r="M6" s="267"/>
      <c r="N6" s="48"/>
      <c r="O6" s="49"/>
      <c r="P6" s="49"/>
      <c r="Q6" s="49"/>
      <c r="R6" s="158">
        <v>0</v>
      </c>
      <c r="S6" s="176">
        <v>-1</v>
      </c>
      <c r="T6" s="177">
        <v>-2</v>
      </c>
      <c r="U6" s="178"/>
    </row>
    <row r="7" spans="1:24" s="1" customFormat="1" ht="16.2" thickBot="1" x14ac:dyDescent="0.35">
      <c r="A7" s="260" t="s">
        <v>597</v>
      </c>
      <c r="B7" s="268"/>
      <c r="C7" s="268"/>
      <c r="D7" s="268"/>
      <c r="E7" s="268"/>
      <c r="F7" s="268"/>
      <c r="G7" s="268"/>
      <c r="H7" s="268"/>
      <c r="I7" s="268"/>
      <c r="J7" s="273"/>
      <c r="K7" s="268"/>
      <c r="L7" s="268"/>
      <c r="M7" s="268"/>
      <c r="N7" s="44"/>
      <c r="O7" s="358" t="s">
        <v>570</v>
      </c>
      <c r="P7" s="359"/>
      <c r="Q7" s="360"/>
      <c r="R7" s="159">
        <f>SUMIF($E:$E,"GT",R:R)</f>
        <v>0</v>
      </c>
      <c r="S7" s="179"/>
      <c r="T7" s="179">
        <f ca="1">SUMIF($E:$E,"GT",T:T)</f>
        <v>0</v>
      </c>
      <c r="U7" s="180">
        <f ca="1">IF(OFFSET(U7,ROW(U$2)-ROW(U7),0)="TT",SUMIF(INDIRECT(ADDRESS(2,COLUMN($Q7)+1) &amp; ":" &amp; ADDRESS(2,COLUMN(U7)-1),TRUE),"TBE",INDIRECT(ADDRESS(ROW(U7), COLUMN($Q7)+1) &amp; ":" &amp; ADDRESS(ROW(U7),COLUMN(U7)-1),TRUE)),IF(OFFSET(U7,ROW(U$2)-ROW(U7),0)="TBE",SUMIF(INDIRECT(ADDRESS(2,MATCH(INT(OFFSET(U7,ROW(U$2)-ROW(U7),-2)),$2:$2,0)) &amp; ":" &amp; ADDRESS(2,COLUMN(U7)-1),TRUE),"T",INDIRECT(ADDRESS(ROW(U7), MATCH(INT(OFFSET(U7,ROW(U$2)-ROW(U7),-2)),$2:$2,0)) &amp; ":" &amp; ADDRESS(ROW(U7),COLUMN(U7)-1),TRUE)),IF(OFFSET(U7,0,COLUMN($M7)-COLUMN(U7))="V",OFFSET(U7,0,-2)*OFFSET(U7,0,-1),"TOTAL")))</f>
        <v>0</v>
      </c>
    </row>
    <row r="8" spans="1:24" s="65" customFormat="1" ht="15" thickBot="1" x14ac:dyDescent="0.35">
      <c r="A8" s="269" t="s">
        <v>597</v>
      </c>
      <c r="B8" s="269"/>
      <c r="C8" s="269"/>
      <c r="D8" s="269"/>
      <c r="E8" s="269"/>
      <c r="F8" s="269"/>
      <c r="G8" s="269"/>
      <c r="H8" s="269"/>
      <c r="I8" s="269"/>
      <c r="J8" s="274"/>
      <c r="K8" s="269"/>
      <c r="L8" s="269"/>
      <c r="M8" s="269"/>
      <c r="N8" s="66"/>
      <c r="O8" s="67"/>
      <c r="P8" s="67"/>
      <c r="Q8" s="67"/>
      <c r="R8" s="160"/>
      <c r="S8" s="181"/>
      <c r="T8" s="182"/>
      <c r="U8" s="183"/>
    </row>
    <row r="9" spans="1:24" ht="13.2" thickTop="1" thickBot="1" x14ac:dyDescent="0.35">
      <c r="A9" s="260" t="str">
        <f ca="1">IF(ISNUMBER(OFFSET(A9,0,13)),"START",IF(AND(OFFSET(A9,0,2)=0,OFFSET(A9,0,4)="GT"),"END",""))&amp;OFFSET(A9,0,1)</f>
        <v>STARTWP001</v>
      </c>
      <c r="B9" s="260" t="str">
        <f ca="1">IF(ISNUMBER(OFFSET(B9,0,12)),"WP" &amp; TEXT(OFFSET(B9,0,12),"000"),OFFSET(B9,-1,0))</f>
        <v>WP001</v>
      </c>
      <c r="N9" s="89">
        <v>1</v>
      </c>
      <c r="O9" s="347" t="str">
        <f ca="1">""&amp;VLOOKUP(OFFSET(N9,1,0),'Work Packages List'!A:B,2,FALSE)</f>
        <v/>
      </c>
      <c r="P9" s="347"/>
      <c r="Q9" s="348"/>
      <c r="R9" s="161"/>
      <c r="S9" s="184"/>
      <c r="T9" s="185"/>
      <c r="U9" s="186"/>
    </row>
    <row r="10" spans="1:24" x14ac:dyDescent="0.3">
      <c r="A10" s="260" t="str">
        <f t="shared" ref="A10:A41" ca="1" si="0">IF(ISNUMBER(OFFSET(A10,0,12)),"START",IF(AND(OFFSET(A10,0,2)=0,OFFSET(A10,0,4)="GT"),"END",""))&amp;OFFSET(A10,0,1)</f>
        <v>WP001</v>
      </c>
      <c r="B10" s="260" t="str">
        <f t="shared" ref="B10:B41" ca="1" si="1">IF(ISNUMBER(OFFSET(B10,0,11)),"WP" &amp; TEXT(OFFSET(B10,0,11),"000"),OFFSET(B10,-1,0))</f>
        <v>WP001</v>
      </c>
      <c r="C10" s="260">
        <v>4</v>
      </c>
      <c r="D10" s="260" t="s">
        <v>610</v>
      </c>
      <c r="H10" s="260" t="s">
        <v>569</v>
      </c>
      <c r="I10" s="260" t="s">
        <v>694</v>
      </c>
      <c r="M10" s="260" t="s">
        <v>472</v>
      </c>
      <c r="N10" s="361" t="str">
        <f ca="1">"WP " &amp; TEXT(OFFSET(N10,-1,0),"000")</f>
        <v>WP 001</v>
      </c>
      <c r="O10" s="330" t="s">
        <v>5</v>
      </c>
      <c r="P10" s="331"/>
      <c r="Q10" s="363"/>
      <c r="R10" s="162">
        <f ca="1">IF(OFFSET(R10,ROW(R$2)-ROW(R10),0)="TT","TT",IF(OFFSET(R10,0,COLUMN($M10)-COLUMN(R10))="%",ROUND(OFFSET(R10,-2,0)*0.07,0),IF(OFFSET(R10,0,COLUMN($M10)-COLUMN(R10))="V","x",SUMIF(INDIRECT(ADDRESS(MATCH("START"&amp;OFFSET(R10,0,COLUMN($B10)-COLUMN(R10)),$A:$A,0),$C10+COLUMN($E10)+1)&amp;":"&amp;ADDRESS(MATCH("END"&amp;OFFSET(R10,0,COLUMN($B10)-COLUMN(R10)),$A:$A,0),$C10+COLUMN($E10)+1),TRUE),INDIRECT(ADDRESS(ROW(R10),$C10+COLUMN($E10)),TRUE),INDIRECT(ADDRESS(MATCH("START"&amp;OFFSET(R10,0,COLUMN($B10)-COLUMN(R10)),$A:$A,0),COLUMN(R10))&amp;":"&amp;ADDRESS(MATCH("END"&amp;OFFSET(R10,0,COLUMN($B10)-COLUMN(R10)),$A:$A,0),COLUMN(R10)),TRUE)))))</f>
        <v>0</v>
      </c>
      <c r="S10" s="187"/>
      <c r="T10" s="188">
        <f ca="1">IF(OFFSET(T10,ROW(T$2)-ROW(T10),0)="TT","TT",IF(OFFSET(T10,0,COLUMN($M10)-COLUMN(T10))="%",ROUND(OFFSET(T10,-2,0)*0.07,0),IF(OFFSET(T10,0,COLUMN($M10)-COLUMN(T10))="V",ROUND(OFFSET(T10,0,-2),0)*OFFSET(T10,0,-1),SUMIF(INDIRECT(ADDRESS(MATCH("START"&amp;OFFSET(T10,0,COLUMN($B10)-COLUMN(T10)),$A:$A,0),$C10+COLUMN($E10)+1)&amp;":"&amp;ADDRESS(MATCH("END"&amp;OFFSET(T10,0,COLUMN($B10)-COLUMN(T10)),$A:$A,0),$C10+COLUMN($E10)+1),TRUE),INDIRECT(ADDRESS(ROW(T10),$C10+COLUMN($E10)),TRUE),INDIRECT(ADDRESS(MATCH("START"&amp;OFFSET(T10,0,COLUMN($B10)-COLUMN(T10)),$A:$A,0),COLUMN(T10))&amp;":"&amp;ADDRESS(MATCH("END"&amp;OFFSET(T10,0,COLUMN($B10)-COLUMN(T10)),$A:$A,0),COLUMN(T10)),TRUE)))))</f>
        <v>0</v>
      </c>
      <c r="U10" s="189">
        <f t="shared" ref="U10:U37" ca="1" si="2">IF(OFFSET(U10,ROW(U$2)-ROW(U10),0)="TT",SUMIF(INDIRECT(ADDRESS(2,COLUMN($Q10)+1) &amp; ":" &amp; ADDRESS(2,COLUMN(U10)-1),TRUE),"TBE",INDIRECT(ADDRESS(ROW(U10), COLUMN($Q10)+1) &amp; ":" &amp; ADDRESS(ROW(U10),COLUMN(U10)-1),TRUE)),IF(OFFSET(U10,ROW(U$2)-ROW(U10),0)="TBE",SUMIF(INDIRECT(ADDRESS(2,MATCH(INT(OFFSET(U10,ROW(U$2)-ROW(U10),-2)),$2:$2,0)) &amp; ":" &amp; ADDRESS(2,COLUMN(U10)-1),TRUE),"T",INDIRECT(ADDRESS(ROW(U10), MATCH(INT(OFFSET(U10,ROW(U$2)-ROW(U10),-2)),$2:$2,0)) &amp; ":" &amp; ADDRESS(ROW(U10),COLUMN(U10)-1),TRUE)),IF(OFFSET(U10,0,COLUMN($M10)-COLUMN(U10))="V",OFFSET(U10,0,-2)*OFFSET(U10,0,-1),"TOTAL")))</f>
        <v>0</v>
      </c>
    </row>
    <row r="11" spans="1:24" x14ac:dyDescent="0.3">
      <c r="A11" s="260" t="str">
        <f t="shared" ca="1" si="0"/>
        <v>WP001</v>
      </c>
      <c r="B11" s="260" t="str">
        <f t="shared" ca="1" si="1"/>
        <v>WP001</v>
      </c>
      <c r="C11" s="260">
        <v>6</v>
      </c>
      <c r="D11" s="260" t="s">
        <v>611</v>
      </c>
      <c r="J11" s="271" t="s">
        <v>694</v>
      </c>
      <c r="K11" s="260" t="s">
        <v>560</v>
      </c>
      <c r="M11" s="260" t="s">
        <v>472</v>
      </c>
      <c r="N11" s="361"/>
      <c r="O11" s="50"/>
      <c r="P11" s="328" t="s">
        <v>574</v>
      </c>
      <c r="Q11" s="364"/>
      <c r="R11" s="163">
        <f ca="1">IF(OFFSET(R11,ROW(R$2)-ROW(R11),0)="TT","TT",IF(OFFSET(R11,0,COLUMN($M11)-COLUMN(R11))="%",ROUND(OFFSET(R11,-2,0)*0.07,0),IF(OFFSET(R11,0,COLUMN($M11)-COLUMN(R11))="V","x",SUMIF(INDIRECT(ADDRESS(MATCH("START"&amp;OFFSET(R11,0,COLUMN($B11)-COLUMN(R11)),$A:$A,0),$C11+COLUMN($E11)+1)&amp;":"&amp;ADDRESS(MATCH("END"&amp;OFFSET(R11,0,COLUMN($B11)-COLUMN(R11)),$A:$A,0),$C11+COLUMN($E11)+1),TRUE),INDIRECT(ADDRESS(ROW(R11),$C11+COLUMN($E11)),TRUE),INDIRECT(ADDRESS(MATCH("START"&amp;OFFSET(R11,0,COLUMN($B11)-COLUMN(R11)),$A:$A,0),COLUMN(R11))&amp;":"&amp;ADDRESS(MATCH("END"&amp;OFFSET(R11,0,COLUMN($B11)-COLUMN(R11)),$A:$A,0),COLUMN(R11)),TRUE)))))</f>
        <v>0</v>
      </c>
      <c r="S11" s="190"/>
      <c r="T11" s="191">
        <f ca="1">IF(OFFSET(T11,ROW(T$2)-ROW(T11),0)="TT","TT",IF(OFFSET(T11,0,COLUMN($M11)-COLUMN(T11))="%",ROUND(OFFSET(T11,-2,0)*0.07,0),IF(OFFSET(T11,0,COLUMN($M11)-COLUMN(T11))="V",ROUND(OFFSET(T11,0,-2),0)*OFFSET(T11,0,-1),SUMIF(INDIRECT(ADDRESS(MATCH("START"&amp;OFFSET(T11,0,COLUMN($B11)-COLUMN(T11)),$A:$A,0),$C11+COLUMN($E11)+1)&amp;":"&amp;ADDRESS(MATCH("END"&amp;OFFSET(T11,0,COLUMN($B11)-COLUMN(T11)),$A:$A,0),$C11+COLUMN($E11)+1),TRUE),INDIRECT(ADDRESS(ROW(T11),$C11+COLUMN($E11)),TRUE),INDIRECT(ADDRESS(MATCH("START"&amp;OFFSET(T11,0,COLUMN($B11)-COLUMN(T11)),$A:$A,0),COLUMN(T11))&amp;":"&amp;ADDRESS(MATCH("END"&amp;OFFSET(T11,0,COLUMN($B11)-COLUMN(T11)),$A:$A,0),COLUMN(T11)),TRUE)))))</f>
        <v>0</v>
      </c>
      <c r="U11" s="192">
        <f t="shared" ca="1" si="2"/>
        <v>0</v>
      </c>
      <c r="X11" s="46"/>
    </row>
    <row r="12" spans="1:24" x14ac:dyDescent="0.3">
      <c r="A12" s="260" t="str">
        <f t="shared" ca="1" si="0"/>
        <v>WP001</v>
      </c>
      <c r="B12" s="260" t="str">
        <f t="shared" ca="1" si="1"/>
        <v>WP001</v>
      </c>
      <c r="C12" s="260">
        <v>7</v>
      </c>
      <c r="D12" s="260" t="s">
        <v>612</v>
      </c>
      <c r="L12" s="260" t="s">
        <v>560</v>
      </c>
      <c r="M12" s="260" t="s">
        <v>518</v>
      </c>
      <c r="N12" s="361"/>
      <c r="O12" s="51"/>
      <c r="P12" s="52"/>
      <c r="Q12" s="53" t="str">
        <f>EMP_TYPE1</f>
        <v>Type 1</v>
      </c>
      <c r="R12" s="164"/>
      <c r="S12" s="193"/>
      <c r="T12" s="194">
        <f ca="1">IF(OFFSET(T12,ROW(T$2)-ROW(T12),0)="TT","TT",IF(OFFSET(T12,0,COLUMN($M12)-COLUMN(T12))="%",ROUND(OFFSET(T12,-2,0)*0.07,0),IF(OFFSET(T12,0,COLUMN($M12)-COLUMN(T12))="V",ROUND(OFFSET(T12,0,-2),0)*OFFSET(T12,0,-1),SUMIF(INDIRECT(ADDRESS(MATCH("START"&amp;OFFSET(T12,0,COLUMN($B12)-COLUMN(T12)),$A:$A,0),$C12+COLUMN($E12)+1)&amp;":"&amp;ADDRESS(MATCH("END"&amp;OFFSET(T12,0,COLUMN($B12)-COLUMN(T12)),$A:$A,0),$C12+COLUMN($E12)+1),TRUE),INDIRECT(ADDRESS(ROW(T12),$C12+COLUMN($E12)),TRUE),INDIRECT(ADDRESS(MATCH("START"&amp;OFFSET(T12,0,COLUMN($B12)-COLUMN(T12)),$A:$A,0),COLUMN(T12))&amp;":"&amp;ADDRESS(MATCH("END"&amp;OFFSET(T12,0,COLUMN($B12)-COLUMN(T12)),$A:$A,0),COLUMN(T12)),TRUE)))))</f>
        <v>0</v>
      </c>
      <c r="U12" s="192">
        <f t="shared" ca="1" si="2"/>
        <v>0</v>
      </c>
      <c r="X12" s="46"/>
    </row>
    <row r="13" spans="1:24" x14ac:dyDescent="0.3">
      <c r="A13" s="260" t="str">
        <f t="shared" ca="1" si="0"/>
        <v>WP001</v>
      </c>
      <c r="B13" s="260" t="str">
        <f t="shared" ca="1" si="1"/>
        <v>WP001</v>
      </c>
      <c r="C13" s="260">
        <v>7</v>
      </c>
      <c r="D13" s="260" t="s">
        <v>613</v>
      </c>
      <c r="L13" s="260" t="s">
        <v>560</v>
      </c>
      <c r="M13" s="260" t="s">
        <v>518</v>
      </c>
      <c r="N13" s="361"/>
      <c r="O13" s="51"/>
      <c r="P13" s="52"/>
      <c r="Q13" s="53" t="str">
        <f>EMP_TYPE2</f>
        <v>Type 2</v>
      </c>
      <c r="R13" s="164"/>
      <c r="S13" s="193"/>
      <c r="T13" s="194">
        <f ca="1">IF(OFFSET(T13,ROW(T$2)-ROW(T13),0)="TT","TT",IF(OFFSET(T13,0,COLUMN($M13)-COLUMN(T13))="%",ROUND(OFFSET(T13,-2,0)*0.07,0),IF(OFFSET(T13,0,COLUMN($M13)-COLUMN(T13))="V",ROUND(OFFSET(T13,0,-2),0)*OFFSET(T13,0,-1),SUMIF(INDIRECT(ADDRESS(MATCH("START"&amp;OFFSET(T13,0,COLUMN($B13)-COLUMN(T13)),$A:$A,0),$C13+COLUMN($E13)+1)&amp;":"&amp;ADDRESS(MATCH("END"&amp;OFFSET(T13,0,COLUMN($B13)-COLUMN(T13)),$A:$A,0),$C13+COLUMN($E13)+1),TRUE),INDIRECT(ADDRESS(ROW(T13),$C13+COLUMN($E13)),TRUE),INDIRECT(ADDRESS(MATCH("START"&amp;OFFSET(T13,0,COLUMN($B13)-COLUMN(T13)),$A:$A,0),COLUMN(T13))&amp;":"&amp;ADDRESS(MATCH("END"&amp;OFFSET(T13,0,COLUMN($B13)-COLUMN(T13)),$A:$A,0),COLUMN(T13)),TRUE)))))</f>
        <v>0</v>
      </c>
      <c r="U13" s="192">
        <f t="shared" ca="1" si="2"/>
        <v>0</v>
      </c>
      <c r="X13" s="46"/>
    </row>
    <row r="14" spans="1:24" x14ac:dyDescent="0.3">
      <c r="A14" s="260" t="str">
        <f t="shared" ca="1" si="0"/>
        <v>WP001</v>
      </c>
      <c r="B14" s="260" t="str">
        <f t="shared" ca="1" si="1"/>
        <v>WP001</v>
      </c>
      <c r="C14" s="260">
        <v>7</v>
      </c>
      <c r="D14" s="260" t="s">
        <v>614</v>
      </c>
      <c r="L14" s="260" t="s">
        <v>560</v>
      </c>
      <c r="M14" s="260" t="s">
        <v>518</v>
      </c>
      <c r="N14" s="361"/>
      <c r="O14" s="51"/>
      <c r="P14" s="52"/>
      <c r="Q14" s="53" t="str">
        <f>EMP_TYPE3</f>
        <v>Type 3</v>
      </c>
      <c r="R14" s="164"/>
      <c r="S14" s="193"/>
      <c r="T14" s="194">
        <f ca="1">IF(OFFSET(T14,ROW(T$2)-ROW(T14),0)="TT","TT",IF(OFFSET(T14,0,COLUMN($M14)-COLUMN(T14))="%",ROUND(OFFSET(T14,-2,0)*0.07,0),IF(OFFSET(T14,0,COLUMN($M14)-COLUMN(T14))="V",ROUND(OFFSET(T14,0,-2),0)*OFFSET(T14,0,-1),SUMIF(INDIRECT(ADDRESS(MATCH("START"&amp;OFFSET(T14,0,COLUMN($B14)-COLUMN(T14)),$A:$A,0),$C14+COLUMN($E14)+1)&amp;":"&amp;ADDRESS(MATCH("END"&amp;OFFSET(T14,0,COLUMN($B14)-COLUMN(T14)),$A:$A,0),$C14+COLUMN($E14)+1),TRUE),INDIRECT(ADDRESS(ROW(T14),$C14+COLUMN($E14)),TRUE),INDIRECT(ADDRESS(MATCH("START"&amp;OFFSET(T14,0,COLUMN($B14)-COLUMN(T14)),$A:$A,0),COLUMN(T14))&amp;":"&amp;ADDRESS(MATCH("END"&amp;OFFSET(T14,0,COLUMN($B14)-COLUMN(T14)),$A:$A,0),COLUMN(T14)),TRUE)))))</f>
        <v>0</v>
      </c>
      <c r="U14" s="192">
        <f t="shared" ca="1" si="2"/>
        <v>0</v>
      </c>
      <c r="X14" s="46"/>
    </row>
    <row r="15" spans="1:24" x14ac:dyDescent="0.3">
      <c r="A15" s="260" t="str">
        <f t="shared" ca="1" si="0"/>
        <v>WP001</v>
      </c>
      <c r="B15" s="260" t="str">
        <f t="shared" ca="1" si="1"/>
        <v>WP001</v>
      </c>
      <c r="C15" s="260">
        <v>7</v>
      </c>
      <c r="D15" s="260" t="s">
        <v>615</v>
      </c>
      <c r="L15" s="260" t="s">
        <v>560</v>
      </c>
      <c r="M15" s="260" t="s">
        <v>518</v>
      </c>
      <c r="N15" s="361"/>
      <c r="O15" s="51"/>
      <c r="P15" s="52"/>
      <c r="Q15" s="53" t="str">
        <f>EMP_TYPE4</f>
        <v>Type 4</v>
      </c>
      <c r="R15" s="164"/>
      <c r="S15" s="193"/>
      <c r="T15" s="194">
        <f ca="1">IF(OFFSET(T15,ROW(T$2)-ROW(T15),0)="TT","TT",IF(OFFSET(T15,0,COLUMN($M15)-COLUMN(T15))="%",ROUND(OFFSET(T15,-2,0)*0.07,0),IF(OFFSET(T15,0,COLUMN($M15)-COLUMN(T15))="V",ROUND(OFFSET(T15,0,-2),0)*OFFSET(T15,0,-1),SUMIF(INDIRECT(ADDRESS(MATCH("START"&amp;OFFSET(T15,0,COLUMN($B15)-COLUMN(T15)),$A:$A,0),$C15+COLUMN($E15)+1)&amp;":"&amp;ADDRESS(MATCH("END"&amp;OFFSET(T15,0,COLUMN($B15)-COLUMN(T15)),$A:$A,0),$C15+COLUMN($E15)+1),TRUE),INDIRECT(ADDRESS(ROW(T15),$C15+COLUMN($E15)),TRUE),INDIRECT(ADDRESS(MATCH("START"&amp;OFFSET(T15,0,COLUMN($B15)-COLUMN(T15)),$A:$A,0),COLUMN(T15))&amp;":"&amp;ADDRESS(MATCH("END"&amp;OFFSET(T15,0,COLUMN($B15)-COLUMN(T15)),$A:$A,0),COLUMN(T15)),TRUE)))))</f>
        <v>0</v>
      </c>
      <c r="U15" s="192">
        <f t="shared" ca="1" si="2"/>
        <v>0</v>
      </c>
      <c r="X15" s="46"/>
    </row>
    <row r="16" spans="1:24" x14ac:dyDescent="0.3">
      <c r="A16" s="260" t="str">
        <f t="shared" ca="1" si="0"/>
        <v>WP001</v>
      </c>
      <c r="B16" s="260" t="str">
        <f t="shared" ca="1" si="1"/>
        <v>WP001</v>
      </c>
      <c r="C16" s="260">
        <v>7</v>
      </c>
      <c r="D16" s="260" t="s">
        <v>616</v>
      </c>
      <c r="L16" s="260" t="s">
        <v>560</v>
      </c>
      <c r="M16" s="260" t="s">
        <v>518</v>
      </c>
      <c r="N16" s="361"/>
      <c r="O16" s="51"/>
      <c r="P16" s="52"/>
      <c r="Q16" s="53" t="str">
        <f>EMP_OTHER</f>
        <v>Other</v>
      </c>
      <c r="R16" s="164"/>
      <c r="S16" s="193"/>
      <c r="T16" s="194">
        <f ca="1">IF(OFFSET(T16,ROW(T$2)-ROW(T16),0)="TT","TT",IF(OFFSET(T16,0,COLUMN($M16)-COLUMN(T16))="%",ROUND(OFFSET(T16,-2,0)*0.07,0),IF(OFFSET(T16,0,COLUMN($M16)-COLUMN(T16))="V",ROUND(OFFSET(T16,0,-2),0)*OFFSET(T16,0,-1),SUMIF(INDIRECT(ADDRESS(MATCH("START"&amp;OFFSET(T16,0,COLUMN($B16)-COLUMN(T16)),$A:$A,0),$C16+COLUMN($E16)+1)&amp;":"&amp;ADDRESS(MATCH("END"&amp;OFFSET(T16,0,COLUMN($B16)-COLUMN(T16)),$A:$A,0),$C16+COLUMN($E16)+1),TRUE),INDIRECT(ADDRESS(ROW(T16),$C16+COLUMN($E16)),TRUE),INDIRECT(ADDRESS(MATCH("START"&amp;OFFSET(T16,0,COLUMN($B16)-COLUMN(T16)),$A:$A,0),COLUMN(T16))&amp;":"&amp;ADDRESS(MATCH("END"&amp;OFFSET(T16,0,COLUMN($B16)-COLUMN(T16)),$A:$A,0),COLUMN(T16)),TRUE)))))</f>
        <v>0</v>
      </c>
      <c r="U16" s="192">
        <f t="shared" ca="1" si="2"/>
        <v>0</v>
      </c>
      <c r="X16" s="46"/>
    </row>
    <row r="17" spans="1:24" x14ac:dyDescent="0.3">
      <c r="A17" s="260" t="str">
        <f t="shared" ca="1" si="0"/>
        <v>WP001</v>
      </c>
      <c r="B17" s="260" t="str">
        <f t="shared" ca="1" si="1"/>
        <v>WP001</v>
      </c>
      <c r="C17" s="260">
        <v>6</v>
      </c>
      <c r="D17" s="260" t="s">
        <v>617</v>
      </c>
      <c r="J17" s="271" t="s">
        <v>694</v>
      </c>
      <c r="M17" s="260" t="s">
        <v>518</v>
      </c>
      <c r="N17" s="361"/>
      <c r="O17" s="54"/>
      <c r="P17" s="365" t="s">
        <v>6</v>
      </c>
      <c r="Q17" s="366"/>
      <c r="R17" s="165"/>
      <c r="S17" s="195"/>
      <c r="T17" s="191">
        <f ca="1">IF(OFFSET(T17,ROW(T$2)-ROW(T17),0)="TT","TT",IF(OFFSET(T17,0,COLUMN($M17)-COLUMN(T17))="%",ROUND(OFFSET(T17,-2,0)*0.07,0),IF(OFFSET(T17,0,COLUMN($M17)-COLUMN(T17))="V",ROUND(OFFSET(T17,0,-2),0)*OFFSET(T17,0,-1),SUMIF(INDIRECT(ADDRESS(MATCH("START"&amp;OFFSET(T17,0,COLUMN($B17)-COLUMN(T17)),$A:$A,0),$C17+COLUMN($E17)+1)&amp;":"&amp;ADDRESS(MATCH("END"&amp;OFFSET(T17,0,COLUMN($B17)-COLUMN(T17)),$A:$A,0),$C17+COLUMN($E17)+1),TRUE),INDIRECT(ADDRESS(ROW(T17),$C17+COLUMN($E17)),TRUE),INDIRECT(ADDRESS(MATCH("START"&amp;OFFSET(T17,0,COLUMN($B17)-COLUMN(T17)),$A:$A,0),COLUMN(T17))&amp;":"&amp;ADDRESS(MATCH("END"&amp;OFFSET(T17,0,COLUMN($B17)-COLUMN(T17)),$A:$A,0),COLUMN(T17)),TRUE)))))</f>
        <v>0</v>
      </c>
      <c r="U17" s="192">
        <f t="shared" ca="1" si="2"/>
        <v>0</v>
      </c>
      <c r="X17" s="46"/>
    </row>
    <row r="18" spans="1:24" x14ac:dyDescent="0.3">
      <c r="A18" s="260" t="str">
        <f t="shared" ca="1" si="0"/>
        <v>WP001</v>
      </c>
      <c r="B18" s="260" t="str">
        <f t="shared" ca="1" si="1"/>
        <v>WP001</v>
      </c>
      <c r="C18" s="260">
        <v>6</v>
      </c>
      <c r="D18" s="260" t="s">
        <v>618</v>
      </c>
      <c r="J18" s="271" t="s">
        <v>694</v>
      </c>
      <c r="M18" s="260" t="s">
        <v>518</v>
      </c>
      <c r="N18" s="361"/>
      <c r="O18" s="54"/>
      <c r="P18" s="365" t="s">
        <v>7</v>
      </c>
      <c r="Q18" s="366"/>
      <c r="R18" s="165"/>
      <c r="S18" s="195"/>
      <c r="T18" s="191">
        <f ca="1">IF(OFFSET(T18,ROW(T$2)-ROW(T18),0)="TT","TT",IF(OFFSET(T18,0,COLUMN($M18)-COLUMN(T18))="%",ROUND(OFFSET(T18,-2,0)*0.07,0),IF(OFFSET(T18,0,COLUMN($M18)-COLUMN(T18))="V",ROUND(OFFSET(T18,0,-2),0)*OFFSET(T18,0,-1),SUMIF(INDIRECT(ADDRESS(MATCH("START"&amp;OFFSET(T18,0,COLUMN($B18)-COLUMN(T18)),$A:$A,0),$C18+COLUMN($E18)+1)&amp;":"&amp;ADDRESS(MATCH("END"&amp;OFFSET(T18,0,COLUMN($B18)-COLUMN(T18)),$A:$A,0),$C18+COLUMN($E18)+1),TRUE),INDIRECT(ADDRESS(ROW(T18),$C18+COLUMN($E18)),TRUE),INDIRECT(ADDRESS(MATCH("START"&amp;OFFSET(T18,0,COLUMN($B18)-COLUMN(T18)),$A:$A,0),COLUMN(T18))&amp;":"&amp;ADDRESS(MATCH("END"&amp;OFFSET(T18,0,COLUMN($B18)-COLUMN(T18)),$A:$A,0),COLUMN(T18)),TRUE)))))</f>
        <v>0</v>
      </c>
      <c r="U18" s="192">
        <f t="shared" ca="1" si="2"/>
        <v>0</v>
      </c>
      <c r="X18" s="46"/>
    </row>
    <row r="19" spans="1:24" x14ac:dyDescent="0.3">
      <c r="A19" s="260" t="str">
        <f t="shared" ca="1" si="0"/>
        <v>WP001</v>
      </c>
      <c r="B19" s="260" t="str">
        <f t="shared" ca="1" si="1"/>
        <v>WP001</v>
      </c>
      <c r="C19" s="260">
        <v>6</v>
      </c>
      <c r="D19" s="260" t="s">
        <v>619</v>
      </c>
      <c r="J19" s="271" t="s">
        <v>694</v>
      </c>
      <c r="M19" s="260" t="s">
        <v>518</v>
      </c>
      <c r="N19" s="361"/>
      <c r="O19" s="54"/>
      <c r="P19" s="365" t="s">
        <v>562</v>
      </c>
      <c r="Q19" s="366"/>
      <c r="R19" s="165"/>
      <c r="S19" s="195"/>
      <c r="T19" s="191">
        <f ca="1">IF(OFFSET(T19,ROW(T$2)-ROW(T19),0)="TT","TT",IF(OFFSET(T19,0,COLUMN($M19)-COLUMN(T19))="%",ROUND(OFFSET(T19,-2,0)*0.07,0),IF(OFFSET(T19,0,COLUMN($M19)-COLUMN(T19))="V",ROUND(OFFSET(T19,0,-2),0)*OFFSET(T19,0,-1),SUMIF(INDIRECT(ADDRESS(MATCH("START"&amp;OFFSET(T19,0,COLUMN($B19)-COLUMN(T19)),$A:$A,0),$C19+COLUMN($E19)+1)&amp;":"&amp;ADDRESS(MATCH("END"&amp;OFFSET(T19,0,COLUMN($B19)-COLUMN(T19)),$A:$A,0),$C19+COLUMN($E19)+1),TRUE),INDIRECT(ADDRESS(ROW(T19),$C19+COLUMN($E19)),TRUE),INDIRECT(ADDRESS(MATCH("START"&amp;OFFSET(T19,0,COLUMN($B19)-COLUMN(T19)),$A:$A,0),COLUMN(T19))&amp;":"&amp;ADDRESS(MATCH("END"&amp;OFFSET(T19,0,COLUMN($B19)-COLUMN(T19)),$A:$A,0),COLUMN(T19)),TRUE)))))</f>
        <v>0</v>
      </c>
      <c r="U19" s="192">
        <f t="shared" ca="1" si="2"/>
        <v>0</v>
      </c>
      <c r="X19" s="46"/>
    </row>
    <row r="20" spans="1:24" x14ac:dyDescent="0.3">
      <c r="A20" s="260" t="str">
        <f t="shared" ca="1" si="0"/>
        <v>WP001</v>
      </c>
      <c r="B20" s="260" t="str">
        <f t="shared" ca="1" si="1"/>
        <v>WP001</v>
      </c>
      <c r="C20" s="260">
        <v>6</v>
      </c>
      <c r="D20" s="260" t="s">
        <v>620</v>
      </c>
      <c r="J20" s="271" t="s">
        <v>694</v>
      </c>
      <c r="M20" s="260" t="s">
        <v>518</v>
      </c>
      <c r="N20" s="361"/>
      <c r="O20" s="54"/>
      <c r="P20" s="365" t="s">
        <v>8</v>
      </c>
      <c r="Q20" s="366"/>
      <c r="R20" s="165"/>
      <c r="S20" s="195"/>
      <c r="T20" s="191">
        <f ca="1">IF(OFFSET(T20,ROW(T$2)-ROW(T20),0)="TT","TT",IF(OFFSET(T20,0,COLUMN($M20)-COLUMN(T20))="%",ROUND(OFFSET(T20,-2,0)*0.07,0),IF(OFFSET(T20,0,COLUMN($M20)-COLUMN(T20))="V",ROUND(OFFSET(T20,0,-2),0)*OFFSET(T20,0,-1),SUMIF(INDIRECT(ADDRESS(MATCH("START"&amp;OFFSET(T20,0,COLUMN($B20)-COLUMN(T20)),$A:$A,0),$C20+COLUMN($E20)+1)&amp;":"&amp;ADDRESS(MATCH("END"&amp;OFFSET(T20,0,COLUMN($B20)-COLUMN(T20)),$A:$A,0),$C20+COLUMN($E20)+1),TRUE),INDIRECT(ADDRESS(ROW(T20),$C20+COLUMN($E20)),TRUE),INDIRECT(ADDRESS(MATCH("START"&amp;OFFSET(T20,0,COLUMN($B20)-COLUMN(T20)),$A:$A,0),COLUMN(T20))&amp;":"&amp;ADDRESS(MATCH("END"&amp;OFFSET(T20,0,COLUMN($B20)-COLUMN(T20)),$A:$A,0),COLUMN(T20)),TRUE)))))</f>
        <v>0</v>
      </c>
      <c r="U20" s="192">
        <f t="shared" ca="1" si="2"/>
        <v>0</v>
      </c>
    </row>
    <row r="21" spans="1:24" x14ac:dyDescent="0.3">
      <c r="A21" s="260" t="str">
        <f t="shared" ca="1" si="0"/>
        <v>WP001</v>
      </c>
      <c r="B21" s="260" t="str">
        <f t="shared" ca="1" si="1"/>
        <v>WP001</v>
      </c>
      <c r="C21" s="260">
        <v>4</v>
      </c>
      <c r="D21" s="260" t="s">
        <v>621</v>
      </c>
      <c r="H21" s="260" t="s">
        <v>569</v>
      </c>
      <c r="I21" s="260" t="s">
        <v>695</v>
      </c>
      <c r="M21" s="260" t="s">
        <v>518</v>
      </c>
      <c r="N21" s="361"/>
      <c r="O21" s="330" t="s">
        <v>9</v>
      </c>
      <c r="P21" s="331"/>
      <c r="Q21" s="331"/>
      <c r="R21" s="166"/>
      <c r="S21" s="196"/>
      <c r="T21" s="188">
        <f ca="1">IF(OFFSET(T21,ROW(T$2)-ROW(T21),0)="TT","TT",IF(OFFSET(T21,0,COLUMN($M21)-COLUMN(T21))="%",ROUND(OFFSET(T21,-2,0)*0.07,0),IF(OFFSET(T21,0,COLUMN($M21)-COLUMN(T21))="V",ROUND(OFFSET(T21,0,-2),0)*OFFSET(T21,0,-1),SUMIF(INDIRECT(ADDRESS(MATCH("START"&amp;OFFSET(T21,0,COLUMN($B21)-COLUMN(T21)),$A:$A,0),$C21+COLUMN($E21)+1)&amp;":"&amp;ADDRESS(MATCH("END"&amp;OFFSET(T21,0,COLUMN($B21)-COLUMN(T21)),$A:$A,0),$C21+COLUMN($E21)+1),TRUE),INDIRECT(ADDRESS(ROW(T21),$C21+COLUMN($E21)),TRUE),INDIRECT(ADDRESS(MATCH("START"&amp;OFFSET(T21,0,COLUMN($B21)-COLUMN(T21)),$A:$A,0),COLUMN(T21))&amp;":"&amp;ADDRESS(MATCH("END"&amp;OFFSET(T21,0,COLUMN($B21)-COLUMN(T21)),$A:$A,0),COLUMN(T21)),TRUE)))))</f>
        <v>0</v>
      </c>
      <c r="U21" s="189">
        <f t="shared" ca="1" si="2"/>
        <v>0</v>
      </c>
    </row>
    <row r="22" spans="1:24" x14ac:dyDescent="0.3">
      <c r="A22" s="260" t="str">
        <f t="shared" ca="1" si="0"/>
        <v>WP001</v>
      </c>
      <c r="B22" s="260" t="str">
        <f t="shared" ca="1" si="1"/>
        <v>WP001</v>
      </c>
      <c r="C22" s="260">
        <v>4</v>
      </c>
      <c r="D22" s="260" t="s">
        <v>622</v>
      </c>
      <c r="H22" s="260" t="s">
        <v>569</v>
      </c>
      <c r="I22" s="260" t="s">
        <v>498</v>
      </c>
      <c r="M22" s="260" t="s">
        <v>472</v>
      </c>
      <c r="N22" s="361"/>
      <c r="O22" s="330" t="s">
        <v>10</v>
      </c>
      <c r="P22" s="331"/>
      <c r="Q22" s="331"/>
      <c r="R22" s="162"/>
      <c r="S22" s="187"/>
      <c r="T22" s="188">
        <f ca="1">IF(OFFSET(T22,ROW(T$2)-ROW(T22),0)="TT","TT",IF(OFFSET(T22,0,COLUMN($M22)-COLUMN(T22))="%",ROUND(OFFSET(T22,-2,0)*0.07,0),IF(OFFSET(T22,0,COLUMN($M22)-COLUMN(T22))="V",ROUND(OFFSET(T22,0,-2),0)*OFFSET(T22,0,-1),SUMIF(INDIRECT(ADDRESS(MATCH("START"&amp;OFFSET(T22,0,COLUMN($B22)-COLUMN(T22)),$A:$A,0),$C22+COLUMN($E22)+1)&amp;":"&amp;ADDRESS(MATCH("END"&amp;OFFSET(T22,0,COLUMN($B22)-COLUMN(T22)),$A:$A,0),$C22+COLUMN($E22)+1),TRUE),INDIRECT(ADDRESS(ROW(T22),$C22+COLUMN($E22)),TRUE),INDIRECT(ADDRESS(MATCH("START"&amp;OFFSET(T22,0,COLUMN($B22)-COLUMN(T22)),$A:$A,0),COLUMN(T22))&amp;":"&amp;ADDRESS(MATCH("END"&amp;OFFSET(T22,0,COLUMN($B22)-COLUMN(T22)),$A:$A,0),COLUMN(T22)),TRUE)))))</f>
        <v>0</v>
      </c>
      <c r="U22" s="189">
        <f t="shared" ca="1" si="2"/>
        <v>0</v>
      </c>
    </row>
    <row r="23" spans="1:24" x14ac:dyDescent="0.3">
      <c r="A23" s="260" t="str">
        <f t="shared" ca="1" si="0"/>
        <v>WP001</v>
      </c>
      <c r="B23" s="260" t="str">
        <f t="shared" ca="1" si="1"/>
        <v>WP001</v>
      </c>
      <c r="C23" s="260">
        <v>6</v>
      </c>
      <c r="D23" s="260" t="s">
        <v>623</v>
      </c>
      <c r="J23" s="271" t="s">
        <v>498</v>
      </c>
      <c r="K23" s="260" t="s">
        <v>561</v>
      </c>
      <c r="M23" s="260" t="s">
        <v>472</v>
      </c>
      <c r="N23" s="361"/>
      <c r="O23" s="55"/>
      <c r="P23" s="366" t="s">
        <v>576</v>
      </c>
      <c r="Q23" s="366"/>
      <c r="R23" s="163"/>
      <c r="S23" s="190"/>
      <c r="T23" s="191">
        <f ca="1">IF(OFFSET(T23,ROW(T$2)-ROW(T23),0)="TT","TT",IF(OFFSET(T23,0,COLUMN($M23)-COLUMN(T23))="%",ROUND(OFFSET(T23,-2,0)*0.07,0),IF(OFFSET(T23,0,COLUMN($M23)-COLUMN(T23))="V",ROUND(OFFSET(T23,0,-2),0)*OFFSET(T23,0,-1),SUMIF(INDIRECT(ADDRESS(MATCH("START"&amp;OFFSET(T23,0,COLUMN($B23)-COLUMN(T23)),$A:$A,0),$C23+COLUMN($E23)+1)&amp;":"&amp;ADDRESS(MATCH("END"&amp;OFFSET(T23,0,COLUMN($B23)-COLUMN(T23)),$A:$A,0),$C23+COLUMN($E23)+1),TRUE),INDIRECT(ADDRESS(ROW(T23),$C23+COLUMN($E23)),TRUE),INDIRECT(ADDRESS(MATCH("START"&amp;OFFSET(T23,0,COLUMN($B23)-COLUMN(T23)),$A:$A,0),COLUMN(T23))&amp;":"&amp;ADDRESS(MATCH("END"&amp;OFFSET(T23,0,COLUMN($B23)-COLUMN(T23)),$A:$A,0),COLUMN(T23)),TRUE)))))</f>
        <v>0</v>
      </c>
      <c r="U23" s="192">
        <f t="shared" ca="1" si="2"/>
        <v>0</v>
      </c>
    </row>
    <row r="24" spans="1:24" x14ac:dyDescent="0.3">
      <c r="A24" s="260" t="str">
        <f t="shared" ca="1" si="0"/>
        <v>WP001</v>
      </c>
      <c r="B24" s="260" t="str">
        <f t="shared" ca="1" si="1"/>
        <v>WP001</v>
      </c>
      <c r="C24" s="260">
        <v>7</v>
      </c>
      <c r="D24" s="260" t="s">
        <v>624</v>
      </c>
      <c r="L24" s="260" t="s">
        <v>561</v>
      </c>
      <c r="M24" s="260" t="s">
        <v>518</v>
      </c>
      <c r="N24" s="361"/>
      <c r="O24" s="56"/>
      <c r="P24" s="57"/>
      <c r="Q24" s="58" t="s">
        <v>11</v>
      </c>
      <c r="R24" s="164"/>
      <c r="S24" s="193"/>
      <c r="T24" s="194">
        <f ca="1">IF(OFFSET(T24,ROW(T$2)-ROW(T24),0)="TT","TT",IF(OFFSET(T24,0,COLUMN($M24)-COLUMN(T24))="%",ROUND(OFFSET(T24,-2,0)*0.07,0),IF(OFFSET(T24,0,COLUMN($M24)-COLUMN(T24))="V",ROUND(OFFSET(T24,0,-2),0)*OFFSET(T24,0,-1),SUMIF(INDIRECT(ADDRESS(MATCH("START"&amp;OFFSET(T24,0,COLUMN($B24)-COLUMN(T24)),$A:$A,0),$C24+COLUMN($E24)+1)&amp;":"&amp;ADDRESS(MATCH("END"&amp;OFFSET(T24,0,COLUMN($B24)-COLUMN(T24)),$A:$A,0),$C24+COLUMN($E24)+1),TRUE),INDIRECT(ADDRESS(ROW(T24),$C24+COLUMN($E24)),TRUE),INDIRECT(ADDRESS(MATCH("START"&amp;OFFSET(T24,0,COLUMN($B24)-COLUMN(T24)),$A:$A,0),COLUMN(T24))&amp;":"&amp;ADDRESS(MATCH("END"&amp;OFFSET(T24,0,COLUMN($B24)-COLUMN(T24)),$A:$A,0),COLUMN(T24)),TRUE)))))</f>
        <v>0</v>
      </c>
      <c r="U24" s="192">
        <f t="shared" ca="1" si="2"/>
        <v>0</v>
      </c>
    </row>
    <row r="25" spans="1:24" x14ac:dyDescent="0.3">
      <c r="A25" s="260" t="str">
        <f t="shared" ca="1" si="0"/>
        <v>WP001</v>
      </c>
      <c r="B25" s="260" t="str">
        <f t="shared" ca="1" si="1"/>
        <v>WP001</v>
      </c>
      <c r="C25" s="260">
        <v>7</v>
      </c>
      <c r="D25" s="260" t="s">
        <v>625</v>
      </c>
      <c r="L25" s="260" t="s">
        <v>561</v>
      </c>
      <c r="M25" s="260" t="s">
        <v>518</v>
      </c>
      <c r="N25" s="361"/>
      <c r="O25" s="56"/>
      <c r="P25" s="57"/>
      <c r="Q25" s="58" t="s">
        <v>12</v>
      </c>
      <c r="R25" s="164"/>
      <c r="S25" s="193"/>
      <c r="T25" s="194">
        <f ca="1">IF(OFFSET(T25,ROW(T$2)-ROW(T25),0)="TT","TT",IF(OFFSET(T25,0,COLUMN($M25)-COLUMN(T25))="%",ROUND(OFFSET(T25,-2,0)*0.07,0),IF(OFFSET(T25,0,COLUMN($M25)-COLUMN(T25))="V",ROUND(OFFSET(T25,0,-2),0)*OFFSET(T25,0,-1),SUMIF(INDIRECT(ADDRESS(MATCH("START"&amp;OFFSET(T25,0,COLUMN($B25)-COLUMN(T25)),$A:$A,0),$C25+COLUMN($E25)+1)&amp;":"&amp;ADDRESS(MATCH("END"&amp;OFFSET(T25,0,COLUMN($B25)-COLUMN(T25)),$A:$A,0),$C25+COLUMN($E25)+1),TRUE),INDIRECT(ADDRESS(ROW(T25),$C25+COLUMN($E25)),TRUE),INDIRECT(ADDRESS(MATCH("START"&amp;OFFSET(T25,0,COLUMN($B25)-COLUMN(T25)),$A:$A,0),COLUMN(T25))&amp;":"&amp;ADDRESS(MATCH("END"&amp;OFFSET(T25,0,COLUMN($B25)-COLUMN(T25)),$A:$A,0),COLUMN(T25)),TRUE)))))</f>
        <v>0</v>
      </c>
      <c r="U25" s="192">
        <f t="shared" ca="1" si="2"/>
        <v>0</v>
      </c>
    </row>
    <row r="26" spans="1:24" x14ac:dyDescent="0.3">
      <c r="A26" s="260" t="str">
        <f t="shared" ca="1" si="0"/>
        <v>WP001</v>
      </c>
      <c r="B26" s="260" t="str">
        <f t="shared" ca="1" si="1"/>
        <v>WP001</v>
      </c>
      <c r="C26" s="260">
        <v>7</v>
      </c>
      <c r="D26" s="260" t="s">
        <v>626</v>
      </c>
      <c r="L26" s="260" t="s">
        <v>561</v>
      </c>
      <c r="M26" s="260" t="s">
        <v>518</v>
      </c>
      <c r="N26" s="361"/>
      <c r="O26" s="56"/>
      <c r="P26" s="57"/>
      <c r="Q26" s="58" t="s">
        <v>13</v>
      </c>
      <c r="R26" s="164"/>
      <c r="S26" s="193"/>
      <c r="T26" s="194">
        <f ca="1">IF(OFFSET(T26,ROW(T$2)-ROW(T26),0)="TT","TT",IF(OFFSET(T26,0,COLUMN($M26)-COLUMN(T26))="%",ROUND(OFFSET(T26,-2,0)*0.07,0),IF(OFFSET(T26,0,COLUMN($M26)-COLUMN(T26))="V",ROUND(OFFSET(T26,0,-2),0)*OFFSET(T26,0,-1),SUMIF(INDIRECT(ADDRESS(MATCH("START"&amp;OFFSET(T26,0,COLUMN($B26)-COLUMN(T26)),$A:$A,0),$C26+COLUMN($E26)+1)&amp;":"&amp;ADDRESS(MATCH("END"&amp;OFFSET(T26,0,COLUMN($B26)-COLUMN(T26)),$A:$A,0),$C26+COLUMN($E26)+1),TRUE),INDIRECT(ADDRESS(ROW(T26),$C26+COLUMN($E26)),TRUE),INDIRECT(ADDRESS(MATCH("START"&amp;OFFSET(T26,0,COLUMN($B26)-COLUMN(T26)),$A:$A,0),COLUMN(T26))&amp;":"&amp;ADDRESS(MATCH("END"&amp;OFFSET(T26,0,COLUMN($B26)-COLUMN(T26)),$A:$A,0),COLUMN(T26)),TRUE)))))</f>
        <v>0</v>
      </c>
      <c r="U26" s="192">
        <f t="shared" ca="1" si="2"/>
        <v>0</v>
      </c>
    </row>
    <row r="27" spans="1:24" x14ac:dyDescent="0.3">
      <c r="A27" s="260" t="str">
        <f t="shared" ca="1" si="0"/>
        <v>WP001</v>
      </c>
      <c r="B27" s="260" t="str">
        <f t="shared" ca="1" si="1"/>
        <v>WP001</v>
      </c>
      <c r="C27" s="260">
        <v>5</v>
      </c>
      <c r="D27" s="260" t="s">
        <v>627</v>
      </c>
      <c r="J27" s="271" t="s">
        <v>498</v>
      </c>
      <c r="M27" s="260" t="s">
        <v>518</v>
      </c>
      <c r="N27" s="361"/>
      <c r="O27" s="59"/>
      <c r="P27" s="366" t="s">
        <v>635</v>
      </c>
      <c r="Q27" s="366"/>
      <c r="R27" s="165"/>
      <c r="S27" s="195"/>
      <c r="T27" s="191">
        <f ca="1">IF(OFFSET(T27,ROW(T$2)-ROW(T27),0)="TT","TT",IF(OFFSET(T27,0,COLUMN($M27)-COLUMN(T27))="%",ROUND(OFFSET(T27,-2,0)*0.07,0),IF(OFFSET(T27,0,COLUMN($M27)-COLUMN(T27))="V",ROUND(OFFSET(T27,0,-2),0)*OFFSET(T27,0,-1),SUMIF(INDIRECT(ADDRESS(MATCH("START"&amp;OFFSET(T27,0,COLUMN($B27)-COLUMN(T27)),$A:$A,0),$C27+COLUMN($E27)+1)&amp;":"&amp;ADDRESS(MATCH("END"&amp;OFFSET(T27,0,COLUMN($B27)-COLUMN(T27)),$A:$A,0),$C27+COLUMN($E27)+1),TRUE),INDIRECT(ADDRESS(ROW(T27),$C27+COLUMN($E27)),TRUE),INDIRECT(ADDRESS(MATCH("START"&amp;OFFSET(T27,0,COLUMN($B27)-COLUMN(T27)),$A:$A,0),COLUMN(T27))&amp;":"&amp;ADDRESS(MATCH("END"&amp;OFFSET(T27,0,COLUMN($B27)-COLUMN(T27)),$A:$A,0),COLUMN(T27)),TRUE)))))</f>
        <v>0</v>
      </c>
      <c r="U27" s="192">
        <f t="shared" ca="1" si="2"/>
        <v>0</v>
      </c>
    </row>
    <row r="28" spans="1:24" x14ac:dyDescent="0.3">
      <c r="A28" s="260" t="str">
        <f t="shared" ca="1" si="0"/>
        <v>WP001</v>
      </c>
      <c r="B28" s="260" t="str">
        <f t="shared" ca="1" si="1"/>
        <v>WP001</v>
      </c>
      <c r="C28" s="260">
        <v>6</v>
      </c>
      <c r="D28" s="260" t="s">
        <v>628</v>
      </c>
      <c r="J28" s="271" t="s">
        <v>498</v>
      </c>
      <c r="K28" s="260" t="s">
        <v>563</v>
      </c>
      <c r="M28" s="260" t="s">
        <v>472</v>
      </c>
      <c r="N28" s="361"/>
      <c r="O28" s="59"/>
      <c r="P28" s="366" t="s">
        <v>14</v>
      </c>
      <c r="Q28" s="366"/>
      <c r="R28" s="206"/>
      <c r="S28" s="190"/>
      <c r="T28" s="191">
        <f ca="1">IF(OFFSET(T28,ROW(T$2)-ROW(T28),0)="TT","TT",IF(OFFSET(T28,0,COLUMN($M28)-COLUMN(T28))="%",ROUND(OFFSET(T28,-2,0)*0.07,0),IF(OFFSET(T28,0,COLUMN($M28)-COLUMN(T28))="V",ROUND(OFFSET(T28,0,-2),0)*OFFSET(T28,0,-1),SUMIF(INDIRECT(ADDRESS(MATCH("START"&amp;OFFSET(T28,0,COLUMN($B28)-COLUMN(T28)),$A:$A,0),$C28+COLUMN($E28)+1)&amp;":"&amp;ADDRESS(MATCH("END"&amp;OFFSET(T28,0,COLUMN($B28)-COLUMN(T28)),$A:$A,0),$C28+COLUMN($E28)+1),TRUE),INDIRECT(ADDRESS(ROW(T28),$C28+COLUMN($E28)),TRUE),INDIRECT(ADDRESS(MATCH("START"&amp;OFFSET(T28,0,COLUMN($B28)-COLUMN(T28)),$A:$A,0),COLUMN(T28))&amp;":"&amp;ADDRESS(MATCH("END"&amp;OFFSET(T28,0,COLUMN($B28)-COLUMN(T28)),$A:$A,0),COLUMN(T28)),TRUE)))))</f>
        <v>0</v>
      </c>
      <c r="U28" s="192">
        <f t="shared" ca="1" si="2"/>
        <v>0</v>
      </c>
    </row>
    <row r="29" spans="1:24" x14ac:dyDescent="0.3">
      <c r="A29" s="260" t="str">
        <f t="shared" ca="1" si="0"/>
        <v>WP001</v>
      </c>
      <c r="B29" s="260" t="str">
        <f t="shared" ca="1" si="1"/>
        <v>WP001</v>
      </c>
      <c r="C29" s="260">
        <v>7</v>
      </c>
      <c r="D29" s="260" t="s">
        <v>629</v>
      </c>
      <c r="L29" s="260" t="s">
        <v>563</v>
      </c>
      <c r="M29" s="260" t="s">
        <v>518</v>
      </c>
      <c r="N29" s="361"/>
      <c r="O29" s="59"/>
      <c r="P29" s="276"/>
      <c r="Q29" s="58" t="s">
        <v>683</v>
      </c>
      <c r="R29" s="164"/>
      <c r="S29" s="193"/>
      <c r="T29" s="194">
        <f ca="1">IF(OFFSET(T29,ROW(T$2)-ROW(T29),0)="TT","TT",IF(OFFSET(T29,0,COLUMN($M29)-COLUMN(T29))="%",ROUND(OFFSET(T29,-2,0)*0.07,0),IF(OFFSET(T29,0,COLUMN($M29)-COLUMN(T29))="V",ROUND(OFFSET(T29,0,-2),0)*OFFSET(T29,0,-1),SUMIF(INDIRECT(ADDRESS(MATCH("START"&amp;OFFSET(T29,0,COLUMN($B29)-COLUMN(T29)),$A:$A,0),$C29+COLUMN($E29)+1)&amp;":"&amp;ADDRESS(MATCH("END"&amp;OFFSET(T29,0,COLUMN($B29)-COLUMN(T29)),$A:$A,0),$C29+COLUMN($E29)+1),TRUE),INDIRECT(ADDRESS(ROW(T29),$C29+COLUMN($E29)),TRUE),INDIRECT(ADDRESS(MATCH("START"&amp;OFFSET(T29,0,COLUMN($B29)-COLUMN(T29)),$A:$A,0),COLUMN(T29))&amp;":"&amp;ADDRESS(MATCH("END"&amp;OFFSET(T29,0,COLUMN($B29)-COLUMN(T29)),$A:$A,0),COLUMN(T29)),TRUE)))))</f>
        <v>0</v>
      </c>
      <c r="U29" s="192">
        <f t="shared" ca="1" si="2"/>
        <v>0</v>
      </c>
    </row>
    <row r="30" spans="1:24" x14ac:dyDescent="0.3">
      <c r="A30" s="260" t="str">
        <f t="shared" ca="1" si="0"/>
        <v>WP001</v>
      </c>
      <c r="B30" s="260" t="str">
        <f t="shared" ca="1" si="1"/>
        <v>WP001</v>
      </c>
      <c r="C30" s="260">
        <v>7</v>
      </c>
      <c r="D30" s="260" t="s">
        <v>630</v>
      </c>
      <c r="L30" s="260" t="s">
        <v>563</v>
      </c>
      <c r="M30" s="260" t="s">
        <v>518</v>
      </c>
      <c r="N30" s="361"/>
      <c r="O30" s="59"/>
      <c r="P30" s="276"/>
      <c r="Q30" s="58" t="s">
        <v>684</v>
      </c>
      <c r="R30" s="164"/>
      <c r="S30" s="193"/>
      <c r="T30" s="194">
        <f ca="1">IF(OFFSET(T30,ROW(T$2)-ROW(T30),0)="TT","TT",IF(OFFSET(T30,0,COLUMN($M30)-COLUMN(T30))="%",ROUND(OFFSET(T30,-2,0)*0.07,0),IF(OFFSET(T30,0,COLUMN($M30)-COLUMN(T30))="V",ROUND(OFFSET(T30,0,-2),0)*OFFSET(T30,0,-1),SUMIF(INDIRECT(ADDRESS(MATCH("START"&amp;OFFSET(T30,0,COLUMN($B30)-COLUMN(T30)),$A:$A,0),$C30+COLUMN($E30)+1)&amp;":"&amp;ADDRESS(MATCH("END"&amp;OFFSET(T30,0,COLUMN($B30)-COLUMN(T30)),$A:$A,0),$C30+COLUMN($E30)+1),TRUE),INDIRECT(ADDRESS(ROW(T30),$C30+COLUMN($E30)),TRUE),INDIRECT(ADDRESS(MATCH("START"&amp;OFFSET(T30,0,COLUMN($B30)-COLUMN(T30)),$A:$A,0),COLUMN(T30))&amp;":"&amp;ADDRESS(MATCH("END"&amp;OFFSET(T30,0,COLUMN($B30)-COLUMN(T30)),$A:$A,0),COLUMN(T30)),TRUE)))))</f>
        <v>0</v>
      </c>
      <c r="U30" s="192">
        <f t="shared" ca="1" si="2"/>
        <v>0</v>
      </c>
    </row>
    <row r="31" spans="1:24" x14ac:dyDescent="0.3">
      <c r="A31" s="260" t="str">
        <f t="shared" ca="1" si="0"/>
        <v>WP001</v>
      </c>
      <c r="B31" s="260" t="str">
        <f t="shared" ca="1" si="1"/>
        <v>WP001</v>
      </c>
      <c r="C31" s="260">
        <v>7</v>
      </c>
      <c r="D31" s="260" t="s">
        <v>631</v>
      </c>
      <c r="L31" s="260" t="s">
        <v>563</v>
      </c>
      <c r="M31" s="260" t="s">
        <v>518</v>
      </c>
      <c r="N31" s="361"/>
      <c r="O31" s="59"/>
      <c r="P31" s="276"/>
      <c r="Q31" s="58" t="s">
        <v>688</v>
      </c>
      <c r="R31" s="164"/>
      <c r="S31" s="193"/>
      <c r="T31" s="194">
        <f ca="1">IF(OFFSET(T31,ROW(T$2)-ROW(T31),0)="TT","TT",IF(OFFSET(T31,0,COLUMN($M31)-COLUMN(T31))="%",ROUND(OFFSET(T31,-2,0)*0.07,0),IF(OFFSET(T31,0,COLUMN($M31)-COLUMN(T31))="V",ROUND(OFFSET(T31,0,-2),0)*OFFSET(T31,0,-1),SUMIF(INDIRECT(ADDRESS(MATCH("START"&amp;OFFSET(T31,0,COLUMN($B31)-COLUMN(T31)),$A:$A,0),$C31+COLUMN($E31)+1)&amp;":"&amp;ADDRESS(MATCH("END"&amp;OFFSET(T31,0,COLUMN($B31)-COLUMN(T31)),$A:$A,0),$C31+COLUMN($E31)+1),TRUE),INDIRECT(ADDRESS(ROW(T31),$C31+COLUMN($E31)),TRUE),INDIRECT(ADDRESS(MATCH("START"&amp;OFFSET(T31,0,COLUMN($B31)-COLUMN(T31)),$A:$A,0),COLUMN(T31))&amp;":"&amp;ADDRESS(MATCH("END"&amp;OFFSET(T31,0,COLUMN($B31)-COLUMN(T31)),$A:$A,0),COLUMN(T31)),TRUE)))))</f>
        <v>0</v>
      </c>
      <c r="U31" s="192">
        <f t="shared" ca="1" si="2"/>
        <v>0</v>
      </c>
    </row>
    <row r="32" spans="1:24" x14ac:dyDescent="0.3">
      <c r="A32" s="260" t="str">
        <f t="shared" ca="1" si="0"/>
        <v>WP001</v>
      </c>
      <c r="B32" s="260" t="str">
        <f t="shared" ca="1" si="1"/>
        <v>WP001</v>
      </c>
      <c r="C32" s="260">
        <v>7</v>
      </c>
      <c r="D32" s="260" t="s">
        <v>632</v>
      </c>
      <c r="L32" s="260" t="s">
        <v>563</v>
      </c>
      <c r="M32" s="260" t="s">
        <v>518</v>
      </c>
      <c r="N32" s="361"/>
      <c r="O32" s="59"/>
      <c r="P32" s="276"/>
      <c r="Q32" s="58" t="s">
        <v>685</v>
      </c>
      <c r="R32" s="164"/>
      <c r="S32" s="193"/>
      <c r="T32" s="194">
        <f ca="1">IF(OFFSET(T32,ROW(T$2)-ROW(T32),0)="TT","TT",IF(OFFSET(T32,0,COLUMN($M32)-COLUMN(T32))="%",ROUND(OFFSET(T32,-2,0)*0.07,0),IF(OFFSET(T32,0,COLUMN($M32)-COLUMN(T32))="V",ROUND(OFFSET(T32,0,-2),0)*OFFSET(T32,0,-1),SUMIF(INDIRECT(ADDRESS(MATCH("START"&amp;OFFSET(T32,0,COLUMN($B32)-COLUMN(T32)),$A:$A,0),$C32+COLUMN($E32)+1)&amp;":"&amp;ADDRESS(MATCH("END"&amp;OFFSET(T32,0,COLUMN($B32)-COLUMN(T32)),$A:$A,0),$C32+COLUMN($E32)+1),TRUE),INDIRECT(ADDRESS(ROW(T32),$C32+COLUMN($E32)),TRUE),INDIRECT(ADDRESS(MATCH("START"&amp;OFFSET(T32,0,COLUMN($B32)-COLUMN(T32)),$A:$A,0),COLUMN(T32))&amp;":"&amp;ADDRESS(MATCH("END"&amp;OFFSET(T32,0,COLUMN($B32)-COLUMN(T32)),$A:$A,0),COLUMN(T32)),TRUE)))))</f>
        <v>0</v>
      </c>
      <c r="U32" s="192">
        <f t="shared" ca="1" si="2"/>
        <v>0</v>
      </c>
    </row>
    <row r="33" spans="1:21" x14ac:dyDescent="0.3">
      <c r="A33" s="260" t="str">
        <f t="shared" ca="1" si="0"/>
        <v>WP001</v>
      </c>
      <c r="B33" s="260" t="str">
        <f t="shared" ca="1" si="1"/>
        <v>WP001</v>
      </c>
      <c r="C33" s="260">
        <v>7</v>
      </c>
      <c r="D33" s="260" t="s">
        <v>633</v>
      </c>
      <c r="L33" s="260" t="s">
        <v>563</v>
      </c>
      <c r="M33" s="260" t="s">
        <v>518</v>
      </c>
      <c r="N33" s="361"/>
      <c r="O33" s="59"/>
      <c r="P33" s="276"/>
      <c r="Q33" s="58" t="s">
        <v>686</v>
      </c>
      <c r="R33" s="164"/>
      <c r="S33" s="193"/>
      <c r="T33" s="194">
        <f ca="1">IF(OFFSET(T33,ROW(T$2)-ROW(T33),0)="TT","TT",IF(OFFSET(T33,0,COLUMN($M33)-COLUMN(T33))="%",ROUND(OFFSET(T33,-2,0)*0.07,0),IF(OFFSET(T33,0,COLUMN($M33)-COLUMN(T33))="V",ROUND(OFFSET(T33,0,-2),0)*OFFSET(T33,0,-1),SUMIF(INDIRECT(ADDRESS(MATCH("START"&amp;OFFSET(T33,0,COLUMN($B33)-COLUMN(T33)),$A:$A,0),$C33+COLUMN($E33)+1)&amp;":"&amp;ADDRESS(MATCH("END"&amp;OFFSET(T33,0,COLUMN($B33)-COLUMN(T33)),$A:$A,0),$C33+COLUMN($E33)+1),TRUE),INDIRECT(ADDRESS(ROW(T33),$C33+COLUMN($E33)),TRUE),INDIRECT(ADDRESS(MATCH("START"&amp;OFFSET(T33,0,COLUMN($B33)-COLUMN(T33)),$A:$A,0),COLUMN(T33))&amp;":"&amp;ADDRESS(MATCH("END"&amp;OFFSET(T33,0,COLUMN($B33)-COLUMN(T33)),$A:$A,0),COLUMN(T33)),TRUE)))))</f>
        <v>0</v>
      </c>
      <c r="U33" s="192">
        <f t="shared" ca="1" si="2"/>
        <v>0</v>
      </c>
    </row>
    <row r="34" spans="1:21" x14ac:dyDescent="0.3">
      <c r="A34" s="260" t="str">
        <f t="shared" ca="1" si="0"/>
        <v>WP001</v>
      </c>
      <c r="B34" s="260" t="str">
        <f t="shared" ca="1" si="1"/>
        <v>WP001</v>
      </c>
      <c r="C34" s="260">
        <v>7</v>
      </c>
      <c r="D34" s="260" t="s">
        <v>689</v>
      </c>
      <c r="L34" s="260" t="s">
        <v>563</v>
      </c>
      <c r="M34" s="260" t="s">
        <v>518</v>
      </c>
      <c r="N34" s="361"/>
      <c r="O34" s="60"/>
      <c r="P34" s="276"/>
      <c r="Q34" s="58" t="s">
        <v>687</v>
      </c>
      <c r="R34" s="164"/>
      <c r="S34" s="193"/>
      <c r="T34" s="194">
        <f ca="1">IF(OFFSET(T34,ROW(T$2)-ROW(T34),0)="TT","TT",IF(OFFSET(T34,0,COLUMN($M34)-COLUMN(T34))="%",ROUND(OFFSET(T34,-2,0)*0.07,0),IF(OFFSET(T34,0,COLUMN($M34)-COLUMN(T34))="V",ROUND(OFFSET(T34,0,-2),0)*OFFSET(T34,0,-1),SUMIF(INDIRECT(ADDRESS(MATCH("START"&amp;OFFSET(T34,0,COLUMN($B34)-COLUMN(T34)),$A:$A,0),$C34+COLUMN($E34)+1)&amp;":"&amp;ADDRESS(MATCH("END"&amp;OFFSET(T34,0,COLUMN($B34)-COLUMN(T34)),$A:$A,0),$C34+COLUMN($E34)+1),TRUE),INDIRECT(ADDRESS(ROW(T34),$C34+COLUMN($E34)),TRUE),INDIRECT(ADDRESS(MATCH("START"&amp;OFFSET(T34,0,COLUMN($B34)-COLUMN(T34)),$A:$A,0),COLUMN(T34))&amp;":"&amp;ADDRESS(MATCH("END"&amp;OFFSET(T34,0,COLUMN($B34)-COLUMN(T34)),$A:$A,0),COLUMN(T34)),TRUE)))))</f>
        <v>0</v>
      </c>
      <c r="U34" s="192">
        <f t="shared" ca="1" si="2"/>
        <v>0</v>
      </c>
    </row>
    <row r="35" spans="1:21" x14ac:dyDescent="0.3">
      <c r="A35" s="260" t="str">
        <f t="shared" ca="1" si="0"/>
        <v>WP001</v>
      </c>
      <c r="B35" s="260" t="str">
        <f t="shared" ca="1" si="1"/>
        <v>WP001</v>
      </c>
      <c r="C35" s="260">
        <v>4</v>
      </c>
      <c r="D35" s="260" t="s">
        <v>690</v>
      </c>
      <c r="H35" s="260" t="s">
        <v>569</v>
      </c>
      <c r="I35" s="260" t="s">
        <v>111</v>
      </c>
      <c r="M35" s="260" t="s">
        <v>472</v>
      </c>
      <c r="N35" s="361"/>
      <c r="O35" s="330" t="s">
        <v>15</v>
      </c>
      <c r="P35" s="331"/>
      <c r="Q35" s="331"/>
      <c r="R35" s="162"/>
      <c r="S35" s="187"/>
      <c r="T35" s="188">
        <f ca="1">IF(OFFSET(T35,ROW(T$2)-ROW(T35),0)="TT","TT",IF(OFFSET(T35,0,COLUMN($M35)-COLUMN(T35))="%",ROUND(OFFSET(T35,-2,0)*0.07,0),IF(OFFSET(T35,0,COLUMN($M35)-COLUMN(T35))="V",ROUND(OFFSET(T35,0,-2),0)*OFFSET(T35,0,-1),SUMIF(INDIRECT(ADDRESS(MATCH("START"&amp;OFFSET(T35,0,COLUMN($B35)-COLUMN(T35)),$A:$A,0),$C35+COLUMN($E35)+1)&amp;":"&amp;ADDRESS(MATCH("END"&amp;OFFSET(T35,0,COLUMN($B35)-COLUMN(T35)),$A:$A,0),$C35+COLUMN($E35)+1),TRUE),INDIRECT(ADDRESS(ROW(T35),$C35+COLUMN($E35)),TRUE),INDIRECT(ADDRESS(MATCH("START"&amp;OFFSET(T35,0,COLUMN($B35)-COLUMN(T35)),$A:$A,0),COLUMN(T35))&amp;":"&amp;ADDRESS(MATCH("END"&amp;OFFSET(T35,0,COLUMN($B35)-COLUMN(T35)),$A:$A,0),COLUMN(T35)),TRUE)))))</f>
        <v>0</v>
      </c>
      <c r="U35" s="189">
        <f t="shared" ca="1" si="2"/>
        <v>0</v>
      </c>
    </row>
    <row r="36" spans="1:21" x14ac:dyDescent="0.3">
      <c r="A36" s="260" t="str">
        <f t="shared" ca="1" si="0"/>
        <v>WP001</v>
      </c>
      <c r="B36" s="260" t="str">
        <f t="shared" ca="1" si="1"/>
        <v>WP001</v>
      </c>
      <c r="C36" s="260">
        <v>5</v>
      </c>
      <c r="D36" s="260" t="s">
        <v>691</v>
      </c>
      <c r="J36" s="271" t="s">
        <v>111</v>
      </c>
      <c r="M36" s="260" t="s">
        <v>518</v>
      </c>
      <c r="N36" s="361"/>
      <c r="O36" s="61"/>
      <c r="P36" s="369" t="s">
        <v>16</v>
      </c>
      <c r="Q36" s="365"/>
      <c r="R36" s="164"/>
      <c r="S36" s="193"/>
      <c r="T36" s="194">
        <f ca="1">IF(OFFSET(T36,ROW(T$2)-ROW(T36),0)="TT","TT",IF(OFFSET(T36,0,COLUMN($M36)-COLUMN(T36))="%",ROUND(OFFSET(T36,-2,0)*0.07,0),IF(OFFSET(T36,0,COLUMN($M36)-COLUMN(T36))="V",ROUND(OFFSET(T36,0,-2),0)*OFFSET(T36,0,-1),SUMIF(INDIRECT(ADDRESS(MATCH("START"&amp;OFFSET(T36,0,COLUMN($B36)-COLUMN(T36)),$A:$A,0),$C36+COLUMN($E36)+1)&amp;":"&amp;ADDRESS(MATCH("END"&amp;OFFSET(T36,0,COLUMN($B36)-COLUMN(T36)),$A:$A,0),$C36+COLUMN($E36)+1),TRUE),INDIRECT(ADDRESS(ROW(T36),$C36+COLUMN($E36)),TRUE),INDIRECT(ADDRESS(MATCH("START"&amp;OFFSET(T36,0,COLUMN($B36)-COLUMN(T36)),$A:$A,0),COLUMN(T36))&amp;":"&amp;ADDRESS(MATCH("END"&amp;OFFSET(T36,0,COLUMN($B36)-COLUMN(T36)),$A:$A,0),COLUMN(T36)),TRUE)))))</f>
        <v>0</v>
      </c>
      <c r="U36" s="192">
        <f t="shared" ca="1" si="2"/>
        <v>0</v>
      </c>
    </row>
    <row r="37" spans="1:21" x14ac:dyDescent="0.3">
      <c r="A37" s="260" t="str">
        <f t="shared" ca="1" si="0"/>
        <v>WP001</v>
      </c>
      <c r="B37" s="260" t="str">
        <f t="shared" ca="1" si="1"/>
        <v>WP001</v>
      </c>
      <c r="C37" s="260">
        <v>2</v>
      </c>
      <c r="D37" s="260" t="s">
        <v>692</v>
      </c>
      <c r="F37" s="260" t="s">
        <v>211</v>
      </c>
      <c r="G37" s="260" t="s">
        <v>569</v>
      </c>
      <c r="M37" s="260" t="s">
        <v>472</v>
      </c>
      <c r="N37" s="361"/>
      <c r="O37" s="345" t="s">
        <v>17</v>
      </c>
      <c r="P37" s="346"/>
      <c r="Q37" s="346"/>
      <c r="R37" s="167"/>
      <c r="S37" s="197"/>
      <c r="T37" s="198">
        <f ca="1">IF(OFFSET(T37,ROW(T$2)-ROW(T37),0)="TT","TT",IF(OFFSET(T37,0,COLUMN($M37)-COLUMN(T37))="%",ROUND(OFFSET(T37,-2,0)*0.07,0),IF(OFFSET(T37,0,COLUMN($M37)-COLUMN(T37))="V",ROUND(OFFSET(T37,0,-2),0)*OFFSET(T37,0,-1),SUMIF(INDIRECT(ADDRESS(MATCH("START"&amp;OFFSET(T37,0,COLUMN($B37)-COLUMN(T37)),$A:$A,0),$C37+COLUMN($E37)+1)&amp;":"&amp;ADDRESS(MATCH("END"&amp;OFFSET(T37,0,COLUMN($B37)-COLUMN(T37)),$A:$A,0),$C37+COLUMN($E37)+1),TRUE),INDIRECT(ADDRESS(ROW(T37),$C37+COLUMN($E37)),TRUE),INDIRECT(ADDRESS(MATCH("START"&amp;OFFSET(T37,0,COLUMN($B37)-COLUMN(T37)),$A:$A,0),COLUMN(T37))&amp;":"&amp;ADDRESS(MATCH("END"&amp;OFFSET(T37,0,COLUMN($B37)-COLUMN(T37)),$A:$A,0),COLUMN(T37)),TRUE)))))</f>
        <v>0</v>
      </c>
      <c r="U37" s="199">
        <f t="shared" ca="1" si="2"/>
        <v>0</v>
      </c>
    </row>
    <row r="38" spans="1:21" x14ac:dyDescent="0.3">
      <c r="A38" s="260" t="str">
        <f t="shared" ca="1" si="0"/>
        <v>WP001</v>
      </c>
      <c r="B38" s="260" t="str">
        <f t="shared" ca="1" si="1"/>
        <v>WP001</v>
      </c>
      <c r="C38" s="260">
        <v>1</v>
      </c>
      <c r="N38" s="361"/>
      <c r="O38" s="62"/>
      <c r="P38" s="53"/>
      <c r="Q38" s="53"/>
      <c r="R38" s="168"/>
      <c r="S38" s="200"/>
      <c r="T38" s="194"/>
      <c r="U38" s="192"/>
    </row>
    <row r="39" spans="1:21" x14ac:dyDescent="0.3">
      <c r="A39" s="260" t="str">
        <f t="shared" ca="1" si="0"/>
        <v>WP001</v>
      </c>
      <c r="B39" s="260" t="str">
        <f t="shared" ca="1" si="1"/>
        <v>WP001</v>
      </c>
      <c r="C39" s="260">
        <v>2</v>
      </c>
      <c r="D39" s="260" t="s">
        <v>693</v>
      </c>
      <c r="F39" s="260" t="s">
        <v>211</v>
      </c>
      <c r="M39" s="260" t="s">
        <v>541</v>
      </c>
      <c r="N39" s="361"/>
      <c r="O39" s="330" t="s">
        <v>18</v>
      </c>
      <c r="P39" s="331"/>
      <c r="Q39" s="331"/>
      <c r="R39" s="169"/>
      <c r="S39" s="201"/>
      <c r="T39" s="202">
        <f ca="1">IF(OFFSET(T39,ROW(T$2)-ROW(T39),0)="TT","TT",IF(OFFSET(T39,0,COLUMN($M39)-COLUMN(T39))="%",ROUND(OFFSET(T39,-2,0)*0.07,0),IF(OFFSET(T39,0,COLUMN($M39)-COLUMN(T39))="V",ROUND(OFFSET(T39,0,-2),0)*OFFSET(T39,0,-1),SUMIF(INDIRECT(ADDRESS(MATCH("START"&amp;OFFSET(T39,0,COLUMN($B39)-COLUMN(T39)),$A:$A,0),$C39+COLUMN($E39)+1)&amp;":"&amp;ADDRESS(MATCH("END"&amp;OFFSET(T39,0,COLUMN($B39)-COLUMN(T39)),$A:$A,0),$C39+COLUMN($E39)+1),TRUE),INDIRECT(ADDRESS(ROW(T39),$C39+COLUMN($E39)),TRUE),INDIRECT(ADDRESS(MATCH("START"&amp;OFFSET(T39,0,COLUMN($B39)-COLUMN(T39)),$A:$A,0),COLUMN(T39))&amp;":"&amp;ADDRESS(MATCH("END"&amp;OFFSET(T39,0,COLUMN($B39)-COLUMN(T39)),$A:$A,0),COLUMN(T39)),TRUE)))))</f>
        <v>0</v>
      </c>
      <c r="U39" s="189">
        <f ca="1">IF(OFFSET(U39,ROW(U$2)-ROW(U39),0)="TT",SUMIF(INDIRECT(ADDRESS(2,COLUMN($Q39)+1) &amp; ":" &amp; ADDRESS(2,COLUMN(U39)-1),TRUE),"TBE",INDIRECT(ADDRESS(ROW(U39), COLUMN($Q39)+1) &amp; ":" &amp; ADDRESS(ROW(U39),COLUMN(U39)-1),TRUE)),IF(OFFSET(U39,ROW(U$2)-ROW(U39),0)="TBE",SUMIF(INDIRECT(ADDRESS(2,MATCH(INT(OFFSET(U39,ROW(U$2)-ROW(U39),-2)),$2:$2,0)) &amp; ":" &amp; ADDRESS(2,COLUMN(U39)-1),TRUE),"T",INDIRECT(ADDRESS(ROW(U39), MATCH(INT(OFFSET(U39,ROW(U$2)-ROW(U39),-2)),$2:$2,0)) &amp; ":" &amp; ADDRESS(ROW(U39),COLUMN(U39)-1),TRUE)),IF(OFFSET(U39,0,COLUMN($M39)-COLUMN(U39))="V",OFFSET(U39,0,-2)*OFFSET(U39,0,-1),"TOTAL")))</f>
        <v>0</v>
      </c>
    </row>
    <row r="40" spans="1:21" x14ac:dyDescent="0.3">
      <c r="A40" s="260" t="str">
        <f t="shared" ca="1" si="0"/>
        <v>WP001</v>
      </c>
      <c r="B40" s="260" t="str">
        <f t="shared" ca="1" si="1"/>
        <v>WP001</v>
      </c>
      <c r="C40" s="260">
        <v>1</v>
      </c>
      <c r="N40" s="361"/>
      <c r="O40" s="63"/>
      <c r="P40" s="276"/>
      <c r="Q40" s="276"/>
      <c r="R40" s="168"/>
      <c r="S40" s="200"/>
      <c r="T40" s="194"/>
      <c r="U40" s="192"/>
    </row>
    <row r="41" spans="1:21" ht="12.6" thickBot="1" x14ac:dyDescent="0.35">
      <c r="A41" s="260" t="str">
        <f t="shared" ca="1" si="0"/>
        <v>ENDWP001</v>
      </c>
      <c r="B41" s="260" t="str">
        <f t="shared" ca="1" si="1"/>
        <v>WP001</v>
      </c>
      <c r="C41" s="260">
        <v>0</v>
      </c>
      <c r="D41" s="260" t="s">
        <v>713</v>
      </c>
      <c r="E41" s="260" t="s">
        <v>211</v>
      </c>
      <c r="M41" s="260" t="s">
        <v>472</v>
      </c>
      <c r="N41" s="362"/>
      <c r="O41" s="367" t="str">
        <f ca="1">"TOTAL COSTS (A+B+C+D+E) - " &amp; OFFSET(O41,-26,0)</f>
        <v xml:space="preserve">TOTAL COSTS (A+B+C+D+E) - </v>
      </c>
      <c r="P41" s="368"/>
      <c r="Q41" s="368"/>
      <c r="R41" s="170"/>
      <c r="S41" s="203"/>
      <c r="T41" s="204">
        <f ca="1">IF(OFFSET(T41,ROW(T$2)-ROW(T41),0)="TT","TT",IF(OFFSET(T41,0,COLUMN($M41)-COLUMN(T41))="%",ROUND(OFFSET(T41,-2,0)*0.07,0),IF(OFFSET(T41,0,COLUMN($M41)-COLUMN(T41))="V",ROUND(OFFSET(T41,0,-2),0)*OFFSET(T41,0,-1),SUMIF(INDIRECT(ADDRESS(MATCH("START"&amp;OFFSET(T41,0,COLUMN($B41)-COLUMN(T41)),$A:$A,0),$C41+COLUMN($E41)+1)&amp;":"&amp;ADDRESS(MATCH("END"&amp;OFFSET(T41,0,COLUMN($B41)-COLUMN(T41)),$A:$A,0),$C41+COLUMN($E41)+1),TRUE),INDIRECT(ADDRESS(ROW(T41),$C41+COLUMN($E41)),TRUE),INDIRECT(ADDRESS(MATCH("START"&amp;OFFSET(T41,0,COLUMN($B41)-COLUMN(T41)),$A:$A,0),COLUMN(T41))&amp;":"&amp;ADDRESS(MATCH("END"&amp;OFFSET(T41,0,COLUMN($B41)-COLUMN(T41)),$A:$A,0),COLUMN(T41)),TRUE)))))</f>
        <v>0</v>
      </c>
      <c r="U41" s="205">
        <f ca="1">IF(OFFSET(U41,ROW(U$2)-ROW(U41),0)="TT",SUMIF(INDIRECT(ADDRESS(2,COLUMN($Q41)+1) &amp; ":" &amp; ADDRESS(2,COLUMN(U41)-1),TRUE),"TBE",INDIRECT(ADDRESS(ROW(U41), COLUMN($Q41)+1) &amp; ":" &amp; ADDRESS(ROW(U41),COLUMN(U41)-1),TRUE)),IF(OFFSET(U41,ROW(U$2)-ROW(U41),0)="TBE",SUMIF(INDIRECT(ADDRESS(2,MATCH(INT(OFFSET(U41,ROW(U$2)-ROW(U41),-2)),$2:$2,0)) &amp; ":" &amp; ADDRESS(2,COLUMN(U41)-1),TRUE),"T",INDIRECT(ADDRESS(ROW(U41), MATCH(INT(OFFSET(U41,ROW(U$2)-ROW(U41),-2)),$2:$2,0)) &amp; ":" &amp; ADDRESS(ROW(U41),COLUMN(U41)-1),TRUE)),IF(OFFSET(U41,0,COLUMN($M41)-COLUMN(U41))="V",OFFSET(U41,0,-2)*OFFSET(U41,0,-1),"TOTAL")))</f>
        <v>0</v>
      </c>
    </row>
    <row r="42" spans="1:21" ht="12.6" thickTop="1" x14ac:dyDescent="0.3"/>
  </sheetData>
  <sheetProtection algorithmName="SHA-512" hashValue="WjN3jrm7ITk2qOvNVAaTcCG6ws7NmEhSYSXmTRPfrSA3Lkj32jyGnhRWFufUCsuKC44U447JGYI5ebmWDUbDPg==" saltValue="BSEKounfJR5pHV6PVKJiUw==" spinCount="100000" sheet="1" objects="1" scenarios="1"/>
  <mergeCells count="23">
    <mergeCell ref="O39:Q39"/>
    <mergeCell ref="N10:N41"/>
    <mergeCell ref="O10:Q10"/>
    <mergeCell ref="P11:Q11"/>
    <mergeCell ref="P17:Q17"/>
    <mergeCell ref="P18:Q18"/>
    <mergeCell ref="P19:Q19"/>
    <mergeCell ref="P20:Q20"/>
    <mergeCell ref="O21:Q21"/>
    <mergeCell ref="O22:Q22"/>
    <mergeCell ref="P23:Q23"/>
    <mergeCell ref="O41:Q41"/>
    <mergeCell ref="P27:Q27"/>
    <mergeCell ref="P28:Q28"/>
    <mergeCell ref="O35:Q35"/>
    <mergeCell ref="P36:Q36"/>
    <mergeCell ref="O37:Q37"/>
    <mergeCell ref="O9:Q9"/>
    <mergeCell ref="Q3:Q4"/>
    <mergeCell ref="R3:T3"/>
    <mergeCell ref="U3:U4"/>
    <mergeCell ref="R4:T4"/>
    <mergeCell ref="O7:Q7"/>
  </mergeCells>
  <conditionalFormatting sqref="R3:T5">
    <cfRule type="expression" dxfId="252" priority="14">
      <formula>OFFSET(R3,ROW(R$2)-ROW(R3),R$6)="BE"</formula>
    </cfRule>
  </conditionalFormatting>
  <conditionalFormatting sqref="R39">
    <cfRule type="expression" dxfId="251" priority="13">
      <formula>INT(R39)&lt;&gt;R39</formula>
    </cfRule>
  </conditionalFormatting>
  <pageMargins left="0.23622047244094491" right="0.23622047244094491"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pageSetUpPr fitToPage="1"/>
  </sheetPr>
  <dimension ref="A1:Y42"/>
  <sheetViews>
    <sheetView showGridLines="0" zoomScaleNormal="100" workbookViewId="0">
      <pane xSplit="17" ySplit="5" topLeftCell="R6" activePane="bottomRight" state="frozen"/>
      <selection pane="topRight" activeCell="P1" sqref="P1"/>
      <selection pane="bottomLeft" activeCell="A6" sqref="A6"/>
      <selection pane="bottomRight" activeCell="U2" sqref="U2"/>
    </sheetView>
  </sheetViews>
  <sheetFormatPr defaultColWidth="4.6640625" defaultRowHeight="12" x14ac:dyDescent="0.3"/>
  <cols>
    <col min="1" max="1" width="9.6640625" style="260" hidden="1" customWidth="1"/>
    <col min="2" max="2" width="5.44140625" style="260" hidden="1" customWidth="1"/>
    <col min="3" max="3" width="1.5546875" style="260" hidden="1" customWidth="1"/>
    <col min="4" max="4" width="8" style="260" hidden="1" customWidth="1"/>
    <col min="5" max="6" width="2.5546875" style="260" hidden="1" customWidth="1"/>
    <col min="7" max="8" width="3.33203125" style="260" hidden="1" customWidth="1"/>
    <col min="9" max="9" width="2.5546875" style="260" hidden="1" customWidth="1"/>
    <col min="10" max="10" width="2.5546875" style="271" hidden="1" customWidth="1"/>
    <col min="11" max="12" width="2.33203125" style="260" hidden="1" customWidth="1"/>
    <col min="13" max="13" width="2" style="260" hidden="1" customWidth="1"/>
    <col min="14" max="14" width="4.5546875" style="44" bestFit="1" customWidth="1"/>
    <col min="15" max="16" width="2.5546875" style="45" bestFit="1" customWidth="1"/>
    <col min="17" max="17" width="47.109375" style="45" bestFit="1" customWidth="1"/>
    <col min="18" max="18" width="6.109375" style="156" bestFit="1" customWidth="1"/>
    <col min="19" max="19" width="11" style="171" bestFit="1" customWidth="1"/>
    <col min="20" max="20" width="12.88671875" style="171" bestFit="1" customWidth="1"/>
    <col min="21" max="22" width="15.5546875" style="172" bestFit="1" customWidth="1"/>
    <col min="23" max="25" width="4.6640625" style="44"/>
    <col min="26" max="26" width="17.44140625" style="44" bestFit="1" customWidth="1"/>
    <col min="27" max="16384" width="4.6640625" style="44"/>
  </cols>
  <sheetData>
    <row r="1" spans="1:25" s="260" customFormat="1" ht="23.4" hidden="1" x14ac:dyDescent="0.3">
      <c r="A1" s="259">
        <v>1</v>
      </c>
      <c r="B1" s="260">
        <f ca="1">IF(ISERROR(MATCH("STARTWP" &amp; TEXT(A1,"000"),A:A,0)),"N",MATCH("STARTWP" &amp; TEXT(A1,"000"),A:A,0))</f>
        <v>9</v>
      </c>
      <c r="C1" s="260">
        <f>COUNTIF(E:E,"GT")</f>
        <v>1</v>
      </c>
      <c r="D1" s="260">
        <f ca="1">IF(ISERROR(MATCH("ENDWP" &amp; TEXT(A1,"000"),A:A,0)),"N",MATCH("ENDWP" &amp; TEXT(A1,"000"),A:A,0))</f>
        <v>41</v>
      </c>
      <c r="F1" s="260">
        <f ca="1">COUNTA(A:A)</f>
        <v>42</v>
      </c>
      <c r="H1" s="260" t="s">
        <v>490</v>
      </c>
      <c r="I1" s="260">
        <f ca="1">MATCH(H1,2:2,0)</f>
        <v>22</v>
      </c>
      <c r="J1" s="271">
        <f ca="1">MATCH("BE",2:2,0)</f>
        <v>18</v>
      </c>
      <c r="K1" s="260">
        <f ca="1">COUNTIF(2:2,"TP")</f>
        <v>0</v>
      </c>
      <c r="N1" s="261" t="s">
        <v>97</v>
      </c>
      <c r="O1" s="262" t="s">
        <v>559</v>
      </c>
      <c r="P1" s="262" t="s">
        <v>559</v>
      </c>
      <c r="Q1" s="262" t="s">
        <v>564</v>
      </c>
      <c r="R1" s="260" t="s">
        <v>565</v>
      </c>
      <c r="S1" s="263" t="s">
        <v>566</v>
      </c>
      <c r="T1" s="263" t="s">
        <v>567</v>
      </c>
      <c r="U1" s="264" t="s">
        <v>568</v>
      </c>
      <c r="V1" s="264" t="s">
        <v>568</v>
      </c>
    </row>
    <row r="2" spans="1:25" s="260" customFormat="1" ht="24" hidden="1" thickBot="1" x14ac:dyDescent="0.35">
      <c r="A2" s="260" t="e">
        <f ca="1">INDIRECT("'"&amp; MID(OFFSET(A2,ROW(A$3)-ROW(A2),IF(OFFSET(A2,ROW(A$2)-ROW(A2),2)="T",0,IF(OFFSET(A2,ROW(A$2)-ROW(A2),1)="T",-1,-2))),1,6) &amp; "'!" &amp; ADDRESS(ROW(A2),MATCH(INDIRECT(ADDRESS(2,COLUMN(A2)+IF(OFFSET(A2,ROW(A$2)-ROW(A2),2)="T",1,IF(OFFSET(A2,ROW(A$2)-ROW(A2),1)="T",0,-1))),TRUE),INDIRECT("'"&amp; MID(OFFSET(A2,ROW(A$3)-ROW(A2),IF(OFFSET(A2,ROW(A$2)-ROW(A2),2)="T",0,IF(OFFSET(A2,ROW(A$2)-ROW(A2),1)="T",-1,-2))),1,6) &amp; "'!2:2",TRUE),0)-IF(OFFSET(A2,ROW(A$2)-ROW(A2),2)="T",1,IF(OFFSET(A2,ROW(A$2)-ROW(A2),1)="T",0,-1))),TRUE)</f>
        <v>#REF!</v>
      </c>
      <c r="J2" s="271"/>
      <c r="N2" s="261">
        <v>99</v>
      </c>
      <c r="O2" s="262"/>
      <c r="P2" s="262"/>
      <c r="Q2" s="262"/>
      <c r="R2" s="260" t="str">
        <f ca="1">IF(OFFSET(R2,0,1)="","TT",IF(INT(OFFSET(R2,0,1))=OFFSET(R2,0,1),"BE","TP"))</f>
        <v>BE</v>
      </c>
      <c r="S2" s="265">
        <v>1</v>
      </c>
      <c r="T2" s="263" t="str">
        <f ca="1">IF(OFFSET(T2,0,-2)="TT","E","T")</f>
        <v>T</v>
      </c>
      <c r="U2" s="264" t="s">
        <v>593</v>
      </c>
      <c r="V2" s="264" t="s">
        <v>490</v>
      </c>
    </row>
    <row r="3" spans="1:25" ht="14.4" x14ac:dyDescent="0.3">
      <c r="A3" s="260" t="s">
        <v>597</v>
      </c>
      <c r="N3" s="1"/>
      <c r="Q3" s="349" t="str">
        <f ca="1">""&amp;IF(OFFSET(Q3,-2,-3)="C","DETAILED",INDIRECT("'Beneficiaries List'!A" &amp; MATCH(OFFSET(Q3,-2,-3),'Beneficiaries List'!$J:$J,0),TRUE))</f>
        <v>DETAILED</v>
      </c>
      <c r="R3" s="350" t="str">
        <f ca="1">""&amp;INDIRECT("'Beneficiaries List'!A" &amp; MATCH(OFFSET(R3,-1,1),'Beneficiaries List'!$K:$K,0),TRUE)</f>
        <v>BE 001</v>
      </c>
      <c r="S3" s="351"/>
      <c r="T3" s="352"/>
      <c r="U3" s="353" t="str">
        <f ca="1">IF(U2="TBE","BE " &amp; TEXT(INDIRECT(ADDRESS(2,MATCH(INT(OFFSET(U3,-1,-2)),2:2,0)),TRUE),"000"),"PROJECT")</f>
        <v>BE 001</v>
      </c>
      <c r="V3" s="353" t="str">
        <f ca="1">IF(V2="TBE","BE " &amp; TEXT(INDIRECT(ADDRESS(2,MATCH(INT(OFFSET(V3,-1,-2)),2:2,0)),TRUE),"000"),"PROJECT")</f>
        <v>PROJECT</v>
      </c>
    </row>
    <row r="4" spans="1:25" ht="14.4" x14ac:dyDescent="0.3">
      <c r="A4" s="260" t="s">
        <v>597</v>
      </c>
      <c r="N4" s="1"/>
      <c r="Q4" s="349"/>
      <c r="R4" s="355" t="str">
        <f ca="1">""&amp;INDIRECT("'Beneficiaries List'!B" &amp; MATCH(OFFSET(R4,-2,1),'Beneficiaries List'!$K:$K,0),TRUE)</f>
        <v/>
      </c>
      <c r="S4" s="356"/>
      <c r="T4" s="357"/>
      <c r="U4" s="354"/>
      <c r="V4" s="354"/>
    </row>
    <row r="5" spans="1:25" ht="24" x14ac:dyDescent="0.3">
      <c r="A5" s="260" t="s">
        <v>597</v>
      </c>
      <c r="E5" s="260">
        <v>0</v>
      </c>
      <c r="F5" s="260">
        <v>1</v>
      </c>
      <c r="G5" s="260">
        <v>2</v>
      </c>
      <c r="H5" s="260">
        <v>3</v>
      </c>
      <c r="I5" s="260">
        <v>4</v>
      </c>
      <c r="J5" s="271">
        <v>5</v>
      </c>
      <c r="K5" s="260">
        <v>6</v>
      </c>
      <c r="L5" s="260">
        <v>7</v>
      </c>
      <c r="N5" s="1"/>
      <c r="Q5" s="68" t="str">
        <f ca="1">""&amp;IF(OFFSET(Q5,-4,-3)="C","CONSOLIDATION",INDIRECT("'Beneficiaries List'!B" &amp; MATCH(OFFSET(Q5,-4,-3),'Beneficiaries List'!$J:$J,0),TRUE))</f>
        <v>CONSOLIDATION</v>
      </c>
      <c r="R5" s="157" t="str">
        <f ca="1">IF(OFFSET(R5,-3,0)="TT","BE+TP
TOTAL COSTS","UNITS")</f>
        <v>UNITS</v>
      </c>
      <c r="S5" s="173" t="str">
        <f ca="1">IF(OFFSET(S5,0,-1)="UNITS","COST
PER UNIT","")</f>
        <v>COST
PER UNIT</v>
      </c>
      <c r="T5" s="174" t="str">
        <f ca="1">IF(OFFSET(T5,0,-2)="UNITS",IF(OFFSET(T5,-3,-2)="BE","BENEFICIARY","AFFILIATED ENTITY") &amp; "
TOTAL COSTS","")</f>
        <v>BENEFICIARY
TOTAL COSTS</v>
      </c>
      <c r="U5" s="175" t="s">
        <v>600</v>
      </c>
      <c r="V5" s="175" t="s">
        <v>600</v>
      </c>
    </row>
    <row r="6" spans="1:25" s="47" customFormat="1" ht="15" thickBot="1" x14ac:dyDescent="0.35">
      <c r="A6" s="266" t="s">
        <v>597</v>
      </c>
      <c r="B6" s="266"/>
      <c r="C6" s="266"/>
      <c r="D6" s="266"/>
      <c r="E6" s="266"/>
      <c r="F6" s="266"/>
      <c r="G6" s="266"/>
      <c r="H6" s="266"/>
      <c r="I6" s="266"/>
      <c r="J6" s="272"/>
      <c r="K6" s="266"/>
      <c r="L6" s="266"/>
      <c r="M6" s="267"/>
      <c r="N6" s="48"/>
      <c r="O6" s="49"/>
      <c r="P6" s="49"/>
      <c r="Q6" s="49"/>
      <c r="R6" s="158">
        <v>0</v>
      </c>
      <c r="S6" s="176">
        <v>-1</v>
      </c>
      <c r="T6" s="177">
        <v>-2</v>
      </c>
      <c r="U6" s="178"/>
      <c r="V6" s="178"/>
    </row>
    <row r="7" spans="1:25" s="1" customFormat="1" ht="16.2" thickBot="1" x14ac:dyDescent="0.35">
      <c r="A7" s="260" t="s">
        <v>597</v>
      </c>
      <c r="B7" s="268"/>
      <c r="C7" s="268"/>
      <c r="D7" s="268"/>
      <c r="E7" s="268"/>
      <c r="F7" s="268"/>
      <c r="G7" s="268"/>
      <c r="H7" s="268"/>
      <c r="I7" s="268"/>
      <c r="J7" s="273"/>
      <c r="K7" s="268"/>
      <c r="L7" s="268"/>
      <c r="M7" s="268"/>
      <c r="N7" s="44"/>
      <c r="O7" s="358" t="s">
        <v>570</v>
      </c>
      <c r="P7" s="359"/>
      <c r="Q7" s="360"/>
      <c r="R7" s="159">
        <f>SUMIF($E:$E,"GT",R:R)</f>
        <v>0</v>
      </c>
      <c r="S7" s="179"/>
      <c r="T7" s="179">
        <f ca="1">SUMIF($E:$E,"GT",T:T)</f>
        <v>0</v>
      </c>
      <c r="U7" s="180">
        <f ca="1">IF(OFFSET(U7,ROW(U$2)-ROW(U7),0)="TT",SUMIF(INDIRECT(ADDRESS(2,COLUMN($Q7)+1) &amp; ":" &amp; ADDRESS(2,COLUMN(U7)-1),TRUE),"TBE",INDIRECT(ADDRESS(ROW(U7), COLUMN($Q7)+1) &amp; ":" &amp; ADDRESS(ROW(U7),COLUMN(U7)-1),TRUE)),IF(OFFSET(U7,ROW(U$2)-ROW(U7),0)="TBE",SUMIF(INDIRECT(ADDRESS(2,MATCH(INT(OFFSET(U7,ROW(U$2)-ROW(U7),-2)),$2:$2,0)) &amp; ":" &amp; ADDRESS(2,COLUMN(U7)-1),TRUE),"T",INDIRECT(ADDRESS(ROW(U7), MATCH(INT(OFFSET(U7,ROW(U$2)-ROW(U7),-2)),$2:$2,0)) &amp; ":" &amp; ADDRESS(ROW(U7),COLUMN(U7)-1),TRUE)),IF(OFFSET(U7,0,COLUMN($M7)-COLUMN(U7))="V",OFFSET(U7,0,-2)*OFFSET(U7,0,-1),"TOTAL")))</f>
        <v>0</v>
      </c>
      <c r="V7" s="180">
        <f ca="1">IF(OFFSET(V7,ROW(V$2)-ROW(V7),0)="TT",SUMIF(INDIRECT(ADDRESS(2,COLUMN($Q7)+1) &amp; ":" &amp; ADDRESS(2,COLUMN(V7)-1),TRUE),"TBE",INDIRECT(ADDRESS(ROW(V7), COLUMN($Q7)+1) &amp; ":" &amp; ADDRESS(ROW(V7),COLUMN(V7)-1),TRUE)),IF(OFFSET(V7,ROW(V$2)-ROW(V7),0)="TBE",SUMIF(INDIRECT(ADDRESS(2,MATCH(INT(OFFSET(V7,ROW(V$2)-ROW(V7),-2)),$2:$2,0)) &amp; ":" &amp; ADDRESS(2,COLUMN(V7)-1),TRUE),"T",INDIRECT(ADDRESS(ROW(V7), MATCH(INT(OFFSET(V7,ROW(V$2)-ROW(V7),-2)),$2:$2,0)) &amp; ":" &amp; ADDRESS(ROW(V7),COLUMN(V7)-1),TRUE)),IF(OFFSET(V7,0,COLUMN($M7)-COLUMN(V7))="V",OFFSET(V7,0,-2)*OFFSET(V7,0,-1),"TOTAL")))</f>
        <v>0</v>
      </c>
    </row>
    <row r="8" spans="1:25" s="65" customFormat="1" ht="15" thickBot="1" x14ac:dyDescent="0.35">
      <c r="A8" s="269" t="s">
        <v>597</v>
      </c>
      <c r="B8" s="269"/>
      <c r="C8" s="269"/>
      <c r="D8" s="269"/>
      <c r="E8" s="269"/>
      <c r="F8" s="269"/>
      <c r="G8" s="269"/>
      <c r="H8" s="269"/>
      <c r="I8" s="269"/>
      <c r="J8" s="274"/>
      <c r="K8" s="269"/>
      <c r="L8" s="269"/>
      <c r="M8" s="269"/>
      <c r="N8" s="66"/>
      <c r="O8" s="67"/>
      <c r="P8" s="67"/>
      <c r="Q8" s="67"/>
      <c r="R8" s="160"/>
      <c r="S8" s="181"/>
      <c r="T8" s="182"/>
      <c r="U8" s="183"/>
      <c r="V8" s="183"/>
    </row>
    <row r="9" spans="1:25" ht="13.2" thickTop="1" thickBot="1" x14ac:dyDescent="0.35">
      <c r="A9" s="260" t="str">
        <f ca="1">IF(ISNUMBER(OFFSET(A9,0,13)),"START",IF(AND(OFFSET(A9,0,2)=0,OFFSET(A9,0,4)="GT"),"END",""))&amp;OFFSET(A9,0,1)</f>
        <v>STARTWP001</v>
      </c>
      <c r="B9" s="260" t="str">
        <f ca="1">IF(ISNUMBER(OFFSET(B9,0,12)),"WP" &amp; TEXT(OFFSET(B9,0,12),"000"),OFFSET(B9,-1,0))</f>
        <v>WP001</v>
      </c>
      <c r="N9" s="89">
        <v>1</v>
      </c>
      <c r="O9" s="347" t="str">
        <f ca="1">""&amp;VLOOKUP(OFFSET(N9,1,0),'Work Packages List'!A:B,2,FALSE)</f>
        <v/>
      </c>
      <c r="P9" s="347"/>
      <c r="Q9" s="348"/>
      <c r="R9" s="161"/>
      <c r="S9" s="184"/>
      <c r="T9" s="185"/>
      <c r="U9" s="186"/>
      <c r="V9" s="186"/>
    </row>
    <row r="10" spans="1:25" x14ac:dyDescent="0.3">
      <c r="A10" s="260" t="str">
        <f t="shared" ref="A10:A41" ca="1" si="0">IF(ISNUMBER(OFFSET(A10,0,12)),"START",IF(AND(OFFSET(A10,0,2)=0,OFFSET(A10,0,4)="GT"),"END",""))&amp;OFFSET(A10,0,1)</f>
        <v>WP001</v>
      </c>
      <c r="B10" s="260" t="str">
        <f t="shared" ref="B10:B41" ca="1" si="1">IF(ISNUMBER(OFFSET(B10,0,11)),"WP" &amp; TEXT(OFFSET(B10,0,11),"000"),OFFSET(B10,-1,0))</f>
        <v>WP001</v>
      </c>
      <c r="C10" s="260">
        <v>4</v>
      </c>
      <c r="D10" s="260" t="s">
        <v>610</v>
      </c>
      <c r="H10" s="260" t="s">
        <v>569</v>
      </c>
      <c r="I10" s="260" t="s">
        <v>694</v>
      </c>
      <c r="M10" s="260" t="s">
        <v>472</v>
      </c>
      <c r="N10" s="361" t="str">
        <f ca="1">"WP " &amp; TEXT(OFFSET(N10,-1,0),"000")</f>
        <v>WP 001</v>
      </c>
      <c r="O10" s="330" t="s">
        <v>5</v>
      </c>
      <c r="P10" s="331"/>
      <c r="Q10" s="363"/>
      <c r="R10" s="162">
        <f ca="1">IF(OFFSET(R10,ROW(R$2)-ROW(R10),0)="TT","TT",IF(OFFSET(R10,0,COLUMN($M10)-COLUMN(R10))="%",ROUND(OFFSET(R10,-2,0)*0.07,0),IF(OFFSET(R10,0,COLUMN($M10)-COLUMN(R10))="V","x",SUMIF(INDIRECT(ADDRESS(MATCH("START"&amp;OFFSET(R10,0,COLUMN($B10)-COLUMN(R10)),$A:$A,0),$C10+COLUMN($E10)+1)&amp;":"&amp;ADDRESS(MATCH("END"&amp;OFFSET(R10,0,COLUMN($B10)-COLUMN(R10)),$A:$A,0),$C10+COLUMN($E10)+1),TRUE),INDIRECT(ADDRESS(ROW(R10),$C10+COLUMN($E10)),TRUE),INDIRECT(ADDRESS(MATCH("START"&amp;OFFSET(R10,0,COLUMN($B10)-COLUMN(R10)),$A:$A,0),COLUMN(R10))&amp;":"&amp;ADDRESS(MATCH("END"&amp;OFFSET(R10,0,COLUMN($B10)-COLUMN(R10)),$A:$A,0),COLUMN(R10)),TRUE)))))</f>
        <v>0</v>
      </c>
      <c r="S10" s="187"/>
      <c r="T10" s="188">
        <f t="shared" ref="T10:T37" ca="1" si="2">IF(OFFSET(T10,ROW(T$2)-ROW(T10),0)="TT","TT",IF(OFFSET(T10,0,COLUMN($M10)-COLUMN(T10))="%",ROUND(OFFSET(T10,-2,0)*0.07,0),IF(OFFSET(T10,0,COLUMN($M10)-COLUMN(T10))="V",ROUND(OFFSET(T10,0,-2),0)*OFFSET(T10,0,-1),SUMIF(INDIRECT(ADDRESS(MATCH("START"&amp;OFFSET(T10,0,COLUMN($B10)-COLUMN(T10)),$A:$A,0),$C10+COLUMN($E10)+1)&amp;":"&amp;ADDRESS(MATCH("END"&amp;OFFSET(T10,0,COLUMN($B10)-COLUMN(T10)),$A:$A,0),$C10+COLUMN($E10)+1),TRUE),INDIRECT(ADDRESS(ROW(T10),$C10+COLUMN($E10)),TRUE),INDIRECT(ADDRESS(MATCH("START"&amp;OFFSET(T10,0,COLUMN($B10)-COLUMN(T10)),$A:$A,0),COLUMN(T10))&amp;":"&amp;ADDRESS(MATCH("END"&amp;OFFSET(T10,0,COLUMN($B10)-COLUMN(T10)),$A:$A,0),COLUMN(T10)),TRUE)))))</f>
        <v>0</v>
      </c>
      <c r="U10" s="189">
        <f ca="1">IF(OFFSET(U10,ROW(U$2)-ROW(U10),0)="TT",SUMIF(INDIRECT(ADDRESS(2,COLUMN($Q10)+1) &amp; ":" &amp; ADDRESS(2,COLUMN(U10)-1),TRUE),"TBE",INDIRECT(ADDRESS(ROW(U10), COLUMN($Q10)+1) &amp; ":" &amp; ADDRESS(ROW(U10),COLUMN(U10)-1),TRUE)),IF(OFFSET(U10,ROW(U$2)-ROW(U10),0)="TBE",SUMIF(INDIRECT(ADDRESS(2,MATCH(INT(OFFSET(U10,ROW(U$2)-ROW(U10),-2)),$2:$2,0)) &amp; ":" &amp; ADDRESS(2,COLUMN(U10)-1),TRUE),"T",INDIRECT(ADDRESS(ROW(U10), MATCH(INT(OFFSET(U10,ROW(U$2)-ROW(U10),-2)),$2:$2,0)) &amp; ":" &amp; ADDRESS(ROW(U10),COLUMN(U10)-1),TRUE)),IF(OFFSET(U10,0,COLUMN($M10)-COLUMN(U10))="V",OFFSET(U10,0,-2)*OFFSET(U10,0,-1),"TOTAL")))</f>
        <v>0</v>
      </c>
      <c r="V10" s="189">
        <f ca="1">IF(OFFSET(V10,ROW(V$2)-ROW(V10),0)="TT",SUMIF(INDIRECT(ADDRESS(2,COLUMN($Q10)+1) &amp; ":" &amp; ADDRESS(2,COLUMN(V10)-1),TRUE),"TBE",INDIRECT(ADDRESS(ROW(V10), COLUMN($Q10)+1) &amp; ":" &amp; ADDRESS(ROW(V10),COLUMN(V10)-1),TRUE)),IF(OFFSET(V10,ROW(V$2)-ROW(V10),0)="TBE",SUMIF(INDIRECT(ADDRESS(2,MATCH(INT(OFFSET(V10,ROW(V$2)-ROW(V10),-2)),$2:$2,0)) &amp; ":" &amp; ADDRESS(2,COLUMN(V10)-1),TRUE),"T",INDIRECT(ADDRESS(ROW(V10), MATCH(INT(OFFSET(V10,ROW(V$2)-ROW(V10),-2)),$2:$2,0)) &amp; ":" &amp; ADDRESS(ROW(V10),COLUMN(V10)-1),TRUE)),IF(OFFSET(V10,0,COLUMN($M10)-COLUMN(V10))="V",OFFSET(V10,0,-2)*OFFSET(V10,0,-1),"TOTAL")))</f>
        <v>0</v>
      </c>
    </row>
    <row r="11" spans="1:25" x14ac:dyDescent="0.3">
      <c r="A11" s="260" t="str">
        <f t="shared" ca="1" si="0"/>
        <v>WP001</v>
      </c>
      <c r="B11" s="260" t="str">
        <f t="shared" ca="1" si="1"/>
        <v>WP001</v>
      </c>
      <c r="C11" s="260">
        <v>6</v>
      </c>
      <c r="D11" s="260" t="s">
        <v>611</v>
      </c>
      <c r="J11" s="271" t="s">
        <v>694</v>
      </c>
      <c r="K11" s="260" t="s">
        <v>560</v>
      </c>
      <c r="M11" s="260" t="s">
        <v>472</v>
      </c>
      <c r="N11" s="361"/>
      <c r="O11" s="50"/>
      <c r="P11" s="328" t="s">
        <v>574</v>
      </c>
      <c r="Q11" s="364"/>
      <c r="R11" s="163">
        <f ca="1">IF(OFFSET(R11,ROW(R$2)-ROW(R11),0)="TT","TT",IF(OFFSET(R11,0,COLUMN($M11)-COLUMN(R11))="%",ROUND(OFFSET(R11,-2,0)*0.07,0),IF(OFFSET(R11,0,COLUMN($M11)-COLUMN(R11))="V","x",SUMIF(INDIRECT(ADDRESS(MATCH("START"&amp;OFFSET(R11,0,COLUMN($B11)-COLUMN(R11)),$A:$A,0),$C11+COLUMN($E11)+1)&amp;":"&amp;ADDRESS(MATCH("END"&amp;OFFSET(R11,0,COLUMN($B11)-COLUMN(R11)),$A:$A,0),$C11+COLUMN($E11)+1),TRUE),INDIRECT(ADDRESS(ROW(R11),$C11+COLUMN($E11)),TRUE),INDIRECT(ADDRESS(MATCH("START"&amp;OFFSET(R11,0,COLUMN($B11)-COLUMN(R11)),$A:$A,0),COLUMN(R11))&amp;":"&amp;ADDRESS(MATCH("END"&amp;OFFSET(R11,0,COLUMN($B11)-COLUMN(R11)),$A:$A,0),COLUMN(R11)),TRUE)))))</f>
        <v>0</v>
      </c>
      <c r="S11" s="190"/>
      <c r="T11" s="191">
        <f t="shared" ca="1" si="2"/>
        <v>0</v>
      </c>
      <c r="U11" s="192">
        <f ca="1">IF(OFFSET(U11,ROW(U$2)-ROW(U11),0)="TT",SUMIF(INDIRECT(ADDRESS(2,COLUMN($Q11)+1) &amp; ":" &amp; ADDRESS(2,COLUMN(U11)-1),TRUE),"TBE",INDIRECT(ADDRESS(ROW(U11), COLUMN($Q11)+1) &amp; ":" &amp; ADDRESS(ROW(U11),COLUMN(U11)-1),TRUE)),IF(OFFSET(U11,ROW(U$2)-ROW(U11),0)="TBE",SUMIF(INDIRECT(ADDRESS(2,MATCH(INT(OFFSET(U11,ROW(U$2)-ROW(U11),-2)),$2:$2,0)) &amp; ":" &amp; ADDRESS(2,COLUMN(U11)-1),TRUE),"T",INDIRECT(ADDRESS(ROW(U11), MATCH(INT(OFFSET(U11,ROW(U$2)-ROW(U11),-2)),$2:$2,0)) &amp; ":" &amp; ADDRESS(ROW(U11),COLUMN(U11)-1),TRUE)),IF(OFFSET(U11,0,COLUMN($M11)-COLUMN(U11))="V",OFFSET(U11,0,-2)*OFFSET(U11,0,-1),"TOTAL")))</f>
        <v>0</v>
      </c>
      <c r="V11" s="192">
        <f ca="1">IF(OFFSET(V11,ROW(V$2)-ROW(V11),0)="TT",SUMIF(INDIRECT(ADDRESS(2,COLUMN($Q11)+1) &amp; ":" &amp; ADDRESS(2,COLUMN(V11)-1),TRUE),"TBE",INDIRECT(ADDRESS(ROW(V11), COLUMN($Q11)+1) &amp; ":" &amp; ADDRESS(ROW(V11),COLUMN(V11)-1),TRUE)),IF(OFFSET(V11,ROW(V$2)-ROW(V11),0)="TBE",SUMIF(INDIRECT(ADDRESS(2,MATCH(INT(OFFSET(V11,ROW(V$2)-ROW(V11),-2)),$2:$2,0)) &amp; ":" &amp; ADDRESS(2,COLUMN(V11)-1),TRUE),"T",INDIRECT(ADDRESS(ROW(V11), MATCH(INT(OFFSET(V11,ROW(V$2)-ROW(V11),-2)),$2:$2,0)) &amp; ":" &amp; ADDRESS(ROW(V11),COLUMN(V11)-1),TRUE)),IF(OFFSET(V11,0,COLUMN($M11)-COLUMN(V11))="V",OFFSET(V11,0,-2)*OFFSET(V11,0,-1),"TOTAL")))</f>
        <v>0</v>
      </c>
      <c r="Y11" s="46"/>
    </row>
    <row r="12" spans="1:25" x14ac:dyDescent="0.3">
      <c r="A12" s="260" t="str">
        <f t="shared" ca="1" si="0"/>
        <v>WP001</v>
      </c>
      <c r="B12" s="260" t="str">
        <f t="shared" ca="1" si="1"/>
        <v>WP001</v>
      </c>
      <c r="C12" s="260">
        <v>7</v>
      </c>
      <c r="D12" s="260" t="s">
        <v>612</v>
      </c>
      <c r="L12" s="260" t="s">
        <v>560</v>
      </c>
      <c r="M12" s="260" t="s">
        <v>518</v>
      </c>
      <c r="N12" s="361"/>
      <c r="O12" s="51"/>
      <c r="P12" s="52"/>
      <c r="Q12" s="53" t="str">
        <f>EMP_TYPE1</f>
        <v>Type 1</v>
      </c>
      <c r="R12" s="168">
        <f ca="1">INDIRECT("'"&amp; MID(OFFSET(R12,ROW(R$3)-ROW(R12),IF(OFFSET(R12,ROW(R$2)-ROW(R12),2)="T",0,IF(OFFSET(R12,ROW(R$2)-ROW(R12),1)="T",-1,-2))),1,6) &amp; "'!" &amp; ADDRESS(ROW(R12),MATCH(INDIRECT(ADDRESS(2,COLUMN(R12)+IF(OFFSET(R12,ROW(R$2)-ROW(R12),2)="T",1,IF(OFFSET(R12,ROW(R$2)-ROW(R12),1)="T",0,-1))),TRUE),INDIRECT("'"&amp; MID(OFFSET(R12,ROW(R$3)-ROW(R12),IF(OFFSET(R12,ROW(R$2)-ROW(R12),2)="T",0,IF(OFFSET(R12,ROW(R$2)-ROW(R12),1)="T",-1,-2))),1,6) &amp; "'!2:2",TRUE),0)-IF(OFFSET(R12,ROW(R$2)-ROW(R12),2)="T",1,IF(OFFSET(R12,ROW(R$2)-ROW(R12),1)="T",0,-1))),TRUE)</f>
        <v>0</v>
      </c>
      <c r="S12" s="200">
        <f ca="1">INDIRECT("'"&amp; MID(OFFSET(S12,ROW(S$3)-ROW(S12),IF(OFFSET(S12,ROW(S$2)-ROW(S12),2)="T",0,IF(OFFSET(S12,ROW(S$2)-ROW(S12),1)="T",-1,-2))),1,6) &amp; "'!" &amp; ADDRESS(ROW(S12),MATCH(INDIRECT(ADDRESS(2,COLUMN(S12)+IF(OFFSET(S12,ROW(S$2)-ROW(S12),2)="T",1,IF(OFFSET(S12,ROW(S$2)-ROW(S12),1)="T",0,-1))),TRUE),INDIRECT("'"&amp; MID(OFFSET(S12,ROW(S$3)-ROW(S12),IF(OFFSET(S12,ROW(S$2)-ROW(S12),2)="T",0,IF(OFFSET(S12,ROW(S$2)-ROW(S12),1)="T",-1,-2))),1,6) &amp; "'!2:2",TRUE),0)-IF(OFFSET(S12,ROW(S$2)-ROW(S12),2)="T",1,IF(OFFSET(S12,ROW(S$2)-ROW(S12),1)="T",0,-1))),TRUE)</f>
        <v>0</v>
      </c>
      <c r="T12" s="194">
        <f t="shared" ca="1" si="2"/>
        <v>0</v>
      </c>
      <c r="U12" s="192">
        <f ca="1">IF(OFFSET(U12,ROW(U$2)-ROW(U12),0)="TT",SUMIF(INDIRECT(ADDRESS(2,COLUMN($Q12)+1) &amp; ":" &amp; ADDRESS(2,COLUMN(U12)-1),TRUE),"TBE",INDIRECT(ADDRESS(ROW(U12), COLUMN($Q12)+1) &amp; ":" &amp; ADDRESS(ROW(U12),COLUMN(U12)-1),TRUE)),IF(OFFSET(U12,ROW(U$2)-ROW(U12),0)="TBE",SUMIF(INDIRECT(ADDRESS(2,MATCH(INT(OFFSET(U12,ROW(U$2)-ROW(U12),-2)),$2:$2,0)) &amp; ":" &amp; ADDRESS(2,COLUMN(U12)-1),TRUE),"T",INDIRECT(ADDRESS(ROW(U12), MATCH(INT(OFFSET(U12,ROW(U$2)-ROW(U12),-2)),$2:$2,0)) &amp; ":" &amp; ADDRESS(ROW(U12),COLUMN(U12)-1),TRUE)),IF(OFFSET(U12,0,COLUMN($M12)-COLUMN(U12))="V",OFFSET(U12,0,-2)*OFFSET(U12,0,-1),"TOTAL")))</f>
        <v>0</v>
      </c>
      <c r="V12" s="192">
        <f ca="1">IF(OFFSET(V12,ROW(V$2)-ROW(V12),0)="TT",SUMIF(INDIRECT(ADDRESS(2,COLUMN($Q12)+1) &amp; ":" &amp; ADDRESS(2,COLUMN(V12)-1),TRUE),"TBE",INDIRECT(ADDRESS(ROW(V12), COLUMN($Q12)+1) &amp; ":" &amp; ADDRESS(ROW(V12),COLUMN(V12)-1),TRUE)),IF(OFFSET(V12,ROW(V$2)-ROW(V12),0)="TBE",SUMIF(INDIRECT(ADDRESS(2,MATCH(INT(OFFSET(V12,ROW(V$2)-ROW(V12),-2)),$2:$2,0)) &amp; ":" &amp; ADDRESS(2,COLUMN(V12)-1),TRUE),"T",INDIRECT(ADDRESS(ROW(V12), MATCH(INT(OFFSET(V12,ROW(V$2)-ROW(V12),-2)),$2:$2,0)) &amp; ":" &amp; ADDRESS(ROW(V12),COLUMN(V12)-1),TRUE)),IF(OFFSET(V12,0,COLUMN($M12)-COLUMN(V12))="V",OFFSET(V12,0,-2)*OFFSET(V12,0,-1),"TOTAL")))</f>
        <v>0</v>
      </c>
      <c r="Y12" s="46"/>
    </row>
    <row r="13" spans="1:25" x14ac:dyDescent="0.3">
      <c r="A13" s="260" t="str">
        <f t="shared" ca="1" si="0"/>
        <v>WP001</v>
      </c>
      <c r="B13" s="260" t="str">
        <f t="shared" ca="1" si="1"/>
        <v>WP001</v>
      </c>
      <c r="C13" s="260">
        <v>7</v>
      </c>
      <c r="D13" s="260" t="s">
        <v>613</v>
      </c>
      <c r="L13" s="260" t="s">
        <v>560</v>
      </c>
      <c r="M13" s="260" t="s">
        <v>518</v>
      </c>
      <c r="N13" s="361"/>
      <c r="O13" s="51"/>
      <c r="P13" s="52"/>
      <c r="Q13" s="53" t="str">
        <f>EMP_TYPE2</f>
        <v>Type 2</v>
      </c>
      <c r="R13" s="168">
        <f ca="1">INDIRECT("'"&amp; MID(OFFSET(R13,ROW(R$3)-ROW(R13),IF(OFFSET(R13,ROW(R$2)-ROW(R13),2)="T",0,IF(OFFSET(R13,ROW(R$2)-ROW(R13),1)="T",-1,-2))),1,6) &amp; "'!" &amp; ADDRESS(ROW(R13),MATCH(INDIRECT(ADDRESS(2,COLUMN(R13)+IF(OFFSET(R13,ROW(R$2)-ROW(R13),2)="T",1,IF(OFFSET(R13,ROW(R$2)-ROW(R13),1)="T",0,-1))),TRUE),INDIRECT("'"&amp; MID(OFFSET(R13,ROW(R$3)-ROW(R13),IF(OFFSET(R13,ROW(R$2)-ROW(R13),2)="T",0,IF(OFFSET(R13,ROW(R$2)-ROW(R13),1)="T",-1,-2))),1,6) &amp; "'!2:2",TRUE),0)-IF(OFFSET(R13,ROW(R$2)-ROW(R13),2)="T",1,IF(OFFSET(R13,ROW(R$2)-ROW(R13),1)="T",0,-1))),TRUE)</f>
        <v>0</v>
      </c>
      <c r="S13" s="200">
        <f ca="1">INDIRECT("'"&amp; MID(OFFSET(S13,ROW(S$3)-ROW(S13),IF(OFFSET(S13,ROW(S$2)-ROW(S13),2)="T",0,IF(OFFSET(S13,ROW(S$2)-ROW(S13),1)="T",-1,-2))),1,6) &amp; "'!" &amp; ADDRESS(ROW(S13),MATCH(INDIRECT(ADDRESS(2,COLUMN(S13)+IF(OFFSET(S13,ROW(S$2)-ROW(S13),2)="T",1,IF(OFFSET(S13,ROW(S$2)-ROW(S13),1)="T",0,-1))),TRUE),INDIRECT("'"&amp; MID(OFFSET(S13,ROW(S$3)-ROW(S13),IF(OFFSET(S13,ROW(S$2)-ROW(S13),2)="T",0,IF(OFFSET(S13,ROW(S$2)-ROW(S13),1)="T",-1,-2))),1,6) &amp; "'!2:2",TRUE),0)-IF(OFFSET(S13,ROW(S$2)-ROW(S13),2)="T",1,IF(OFFSET(S13,ROW(S$2)-ROW(S13),1)="T",0,-1))),TRUE)</f>
        <v>0</v>
      </c>
      <c r="T13" s="194">
        <f t="shared" ca="1" si="2"/>
        <v>0</v>
      </c>
      <c r="U13" s="192">
        <f ca="1">IF(OFFSET(U13,ROW(U$2)-ROW(U13),0)="TT",SUMIF(INDIRECT(ADDRESS(2,COLUMN($Q13)+1) &amp; ":" &amp; ADDRESS(2,COLUMN(U13)-1),TRUE),"TBE",INDIRECT(ADDRESS(ROW(U13), COLUMN($Q13)+1) &amp; ":" &amp; ADDRESS(ROW(U13),COLUMN(U13)-1),TRUE)),IF(OFFSET(U13,ROW(U$2)-ROW(U13),0)="TBE",SUMIF(INDIRECT(ADDRESS(2,MATCH(INT(OFFSET(U13,ROW(U$2)-ROW(U13),-2)),$2:$2,0)) &amp; ":" &amp; ADDRESS(2,COLUMN(U13)-1),TRUE),"T",INDIRECT(ADDRESS(ROW(U13), MATCH(INT(OFFSET(U13,ROW(U$2)-ROW(U13),-2)),$2:$2,0)) &amp; ":" &amp; ADDRESS(ROW(U13),COLUMN(U13)-1),TRUE)),IF(OFFSET(U13,0,COLUMN($M13)-COLUMN(U13))="V",OFFSET(U13,0,-2)*OFFSET(U13,0,-1),"TOTAL")))</f>
        <v>0</v>
      </c>
      <c r="V13" s="192">
        <f ca="1">IF(OFFSET(V13,ROW(V$2)-ROW(V13),0)="TT",SUMIF(INDIRECT(ADDRESS(2,COLUMN($Q13)+1) &amp; ":" &amp; ADDRESS(2,COLUMN(V13)-1),TRUE),"TBE",INDIRECT(ADDRESS(ROW(V13), COLUMN($Q13)+1) &amp; ":" &amp; ADDRESS(ROW(V13),COLUMN(V13)-1),TRUE)),IF(OFFSET(V13,ROW(V$2)-ROW(V13),0)="TBE",SUMIF(INDIRECT(ADDRESS(2,MATCH(INT(OFFSET(V13,ROW(V$2)-ROW(V13),-2)),$2:$2,0)) &amp; ":" &amp; ADDRESS(2,COLUMN(V13)-1),TRUE),"T",INDIRECT(ADDRESS(ROW(V13), MATCH(INT(OFFSET(V13,ROW(V$2)-ROW(V13),-2)),$2:$2,0)) &amp; ":" &amp; ADDRESS(ROW(V13),COLUMN(V13)-1),TRUE)),IF(OFFSET(V13,0,COLUMN($M13)-COLUMN(V13))="V",OFFSET(V13,0,-2)*OFFSET(V13,0,-1),"TOTAL")))</f>
        <v>0</v>
      </c>
      <c r="Y13" s="46"/>
    </row>
    <row r="14" spans="1:25" x14ac:dyDescent="0.3">
      <c r="A14" s="260" t="str">
        <f t="shared" ca="1" si="0"/>
        <v>WP001</v>
      </c>
      <c r="B14" s="260" t="str">
        <f t="shared" ca="1" si="1"/>
        <v>WP001</v>
      </c>
      <c r="C14" s="260">
        <v>7</v>
      </c>
      <c r="D14" s="260" t="s">
        <v>614</v>
      </c>
      <c r="L14" s="260" t="s">
        <v>560</v>
      </c>
      <c r="M14" s="260" t="s">
        <v>518</v>
      </c>
      <c r="N14" s="361"/>
      <c r="O14" s="51"/>
      <c r="P14" s="52"/>
      <c r="Q14" s="53" t="str">
        <f>EMP_TYPE3</f>
        <v>Type 3</v>
      </c>
      <c r="R14" s="168">
        <f ca="1">INDIRECT("'"&amp; MID(OFFSET(R14,ROW(R$3)-ROW(R14),IF(OFFSET(R14,ROW(R$2)-ROW(R14),2)="T",0,IF(OFFSET(R14,ROW(R$2)-ROW(R14),1)="T",-1,-2))),1,6) &amp; "'!" &amp; ADDRESS(ROW(R14),MATCH(INDIRECT(ADDRESS(2,COLUMN(R14)+IF(OFFSET(R14,ROW(R$2)-ROW(R14),2)="T",1,IF(OFFSET(R14,ROW(R$2)-ROW(R14),1)="T",0,-1))),TRUE),INDIRECT("'"&amp; MID(OFFSET(R14,ROW(R$3)-ROW(R14),IF(OFFSET(R14,ROW(R$2)-ROW(R14),2)="T",0,IF(OFFSET(R14,ROW(R$2)-ROW(R14),1)="T",-1,-2))),1,6) &amp; "'!2:2",TRUE),0)-IF(OFFSET(R14,ROW(R$2)-ROW(R14),2)="T",1,IF(OFFSET(R14,ROW(R$2)-ROW(R14),1)="T",0,-1))),TRUE)</f>
        <v>0</v>
      </c>
      <c r="S14" s="200">
        <f ca="1">INDIRECT("'"&amp; MID(OFFSET(S14,ROW(S$3)-ROW(S14),IF(OFFSET(S14,ROW(S$2)-ROW(S14),2)="T",0,IF(OFFSET(S14,ROW(S$2)-ROW(S14),1)="T",-1,-2))),1,6) &amp; "'!" &amp; ADDRESS(ROW(S14),MATCH(INDIRECT(ADDRESS(2,COLUMN(S14)+IF(OFFSET(S14,ROW(S$2)-ROW(S14),2)="T",1,IF(OFFSET(S14,ROW(S$2)-ROW(S14),1)="T",0,-1))),TRUE),INDIRECT("'"&amp; MID(OFFSET(S14,ROW(S$3)-ROW(S14),IF(OFFSET(S14,ROW(S$2)-ROW(S14),2)="T",0,IF(OFFSET(S14,ROW(S$2)-ROW(S14),1)="T",-1,-2))),1,6) &amp; "'!2:2",TRUE),0)-IF(OFFSET(S14,ROW(S$2)-ROW(S14),2)="T",1,IF(OFFSET(S14,ROW(S$2)-ROW(S14),1)="T",0,-1))),TRUE)</f>
        <v>0</v>
      </c>
      <c r="T14" s="194">
        <f t="shared" ca="1" si="2"/>
        <v>0</v>
      </c>
      <c r="U14" s="192">
        <f ca="1">IF(OFFSET(U14,ROW(U$2)-ROW(U14),0)="TT",SUMIF(INDIRECT(ADDRESS(2,COLUMN($Q14)+1) &amp; ":" &amp; ADDRESS(2,COLUMN(U14)-1),TRUE),"TBE",INDIRECT(ADDRESS(ROW(U14), COLUMN($Q14)+1) &amp; ":" &amp; ADDRESS(ROW(U14),COLUMN(U14)-1),TRUE)),IF(OFFSET(U14,ROW(U$2)-ROW(U14),0)="TBE",SUMIF(INDIRECT(ADDRESS(2,MATCH(INT(OFFSET(U14,ROW(U$2)-ROW(U14),-2)),$2:$2,0)) &amp; ":" &amp; ADDRESS(2,COLUMN(U14)-1),TRUE),"T",INDIRECT(ADDRESS(ROW(U14), MATCH(INT(OFFSET(U14,ROW(U$2)-ROW(U14),-2)),$2:$2,0)) &amp; ":" &amp; ADDRESS(ROW(U14),COLUMN(U14)-1),TRUE)),IF(OFFSET(U14,0,COLUMN($M14)-COLUMN(U14))="V",OFFSET(U14,0,-2)*OFFSET(U14,0,-1),"TOTAL")))</f>
        <v>0</v>
      </c>
      <c r="V14" s="192">
        <f ca="1">IF(OFFSET(V14,ROW(V$2)-ROW(V14),0)="TT",SUMIF(INDIRECT(ADDRESS(2,COLUMN($Q14)+1) &amp; ":" &amp; ADDRESS(2,COLUMN(V14)-1),TRUE),"TBE",INDIRECT(ADDRESS(ROW(V14), COLUMN($Q14)+1) &amp; ":" &amp; ADDRESS(ROW(V14),COLUMN(V14)-1),TRUE)),IF(OFFSET(V14,ROW(V$2)-ROW(V14),0)="TBE",SUMIF(INDIRECT(ADDRESS(2,MATCH(INT(OFFSET(V14,ROW(V$2)-ROW(V14),-2)),$2:$2,0)) &amp; ":" &amp; ADDRESS(2,COLUMN(V14)-1),TRUE),"T",INDIRECT(ADDRESS(ROW(V14), MATCH(INT(OFFSET(V14,ROW(V$2)-ROW(V14),-2)),$2:$2,0)) &amp; ":" &amp; ADDRESS(ROW(V14),COLUMN(V14)-1),TRUE)),IF(OFFSET(V14,0,COLUMN($M14)-COLUMN(V14))="V",OFFSET(V14,0,-2)*OFFSET(V14,0,-1),"TOTAL")))</f>
        <v>0</v>
      </c>
      <c r="Y14" s="46"/>
    </row>
    <row r="15" spans="1:25" x14ac:dyDescent="0.3">
      <c r="A15" s="260" t="str">
        <f t="shared" ca="1" si="0"/>
        <v>WP001</v>
      </c>
      <c r="B15" s="260" t="str">
        <f t="shared" ca="1" si="1"/>
        <v>WP001</v>
      </c>
      <c r="C15" s="260">
        <v>7</v>
      </c>
      <c r="D15" s="260" t="s">
        <v>615</v>
      </c>
      <c r="L15" s="260" t="s">
        <v>560</v>
      </c>
      <c r="M15" s="260" t="s">
        <v>518</v>
      </c>
      <c r="N15" s="361"/>
      <c r="O15" s="51"/>
      <c r="P15" s="52"/>
      <c r="Q15" s="53" t="str">
        <f>EMP_TYPE4</f>
        <v>Type 4</v>
      </c>
      <c r="R15" s="168">
        <f ca="1">INDIRECT("'"&amp; MID(OFFSET(R15,ROW(R$3)-ROW(R15),IF(OFFSET(R15,ROW(R$2)-ROW(R15),2)="T",0,IF(OFFSET(R15,ROW(R$2)-ROW(R15),1)="T",-1,-2))),1,6) &amp; "'!" &amp; ADDRESS(ROW(R15),MATCH(INDIRECT(ADDRESS(2,COLUMN(R15)+IF(OFFSET(R15,ROW(R$2)-ROW(R15),2)="T",1,IF(OFFSET(R15,ROW(R$2)-ROW(R15),1)="T",0,-1))),TRUE),INDIRECT("'"&amp; MID(OFFSET(R15,ROW(R$3)-ROW(R15),IF(OFFSET(R15,ROW(R$2)-ROW(R15),2)="T",0,IF(OFFSET(R15,ROW(R$2)-ROW(R15),1)="T",-1,-2))),1,6) &amp; "'!2:2",TRUE),0)-IF(OFFSET(R15,ROW(R$2)-ROW(R15),2)="T",1,IF(OFFSET(R15,ROW(R$2)-ROW(R15),1)="T",0,-1))),TRUE)</f>
        <v>0</v>
      </c>
      <c r="S15" s="200">
        <f ca="1">INDIRECT("'"&amp; MID(OFFSET(S15,ROW(S$3)-ROW(S15),IF(OFFSET(S15,ROW(S$2)-ROW(S15),2)="T",0,IF(OFFSET(S15,ROW(S$2)-ROW(S15),1)="T",-1,-2))),1,6) &amp; "'!" &amp; ADDRESS(ROW(S15),MATCH(INDIRECT(ADDRESS(2,COLUMN(S15)+IF(OFFSET(S15,ROW(S$2)-ROW(S15),2)="T",1,IF(OFFSET(S15,ROW(S$2)-ROW(S15),1)="T",0,-1))),TRUE),INDIRECT("'"&amp; MID(OFFSET(S15,ROW(S$3)-ROW(S15),IF(OFFSET(S15,ROW(S$2)-ROW(S15),2)="T",0,IF(OFFSET(S15,ROW(S$2)-ROW(S15),1)="T",-1,-2))),1,6) &amp; "'!2:2",TRUE),0)-IF(OFFSET(S15,ROW(S$2)-ROW(S15),2)="T",1,IF(OFFSET(S15,ROW(S$2)-ROW(S15),1)="T",0,-1))),TRUE)</f>
        <v>0</v>
      </c>
      <c r="T15" s="194">
        <f t="shared" ca="1" si="2"/>
        <v>0</v>
      </c>
      <c r="U15" s="192">
        <f ca="1">IF(OFFSET(U15,ROW(U$2)-ROW(U15),0)="TT",SUMIF(INDIRECT(ADDRESS(2,COLUMN($Q15)+1) &amp; ":" &amp; ADDRESS(2,COLUMN(U15)-1),TRUE),"TBE",INDIRECT(ADDRESS(ROW(U15), COLUMN($Q15)+1) &amp; ":" &amp; ADDRESS(ROW(U15),COLUMN(U15)-1),TRUE)),IF(OFFSET(U15,ROW(U$2)-ROW(U15),0)="TBE",SUMIF(INDIRECT(ADDRESS(2,MATCH(INT(OFFSET(U15,ROW(U$2)-ROW(U15),-2)),$2:$2,0)) &amp; ":" &amp; ADDRESS(2,COLUMN(U15)-1),TRUE),"T",INDIRECT(ADDRESS(ROW(U15), MATCH(INT(OFFSET(U15,ROW(U$2)-ROW(U15),-2)),$2:$2,0)) &amp; ":" &amp; ADDRESS(ROW(U15),COLUMN(U15)-1),TRUE)),IF(OFFSET(U15,0,COLUMN($M15)-COLUMN(U15))="V",OFFSET(U15,0,-2)*OFFSET(U15,0,-1),"TOTAL")))</f>
        <v>0</v>
      </c>
      <c r="V15" s="192">
        <f ca="1">IF(OFFSET(V15,ROW(V$2)-ROW(V15),0)="TT",SUMIF(INDIRECT(ADDRESS(2,COLUMN($Q15)+1) &amp; ":" &amp; ADDRESS(2,COLUMN(V15)-1),TRUE),"TBE",INDIRECT(ADDRESS(ROW(V15), COLUMN($Q15)+1) &amp; ":" &amp; ADDRESS(ROW(V15),COLUMN(V15)-1),TRUE)),IF(OFFSET(V15,ROW(V$2)-ROW(V15),0)="TBE",SUMIF(INDIRECT(ADDRESS(2,MATCH(INT(OFFSET(V15,ROW(V$2)-ROW(V15),-2)),$2:$2,0)) &amp; ":" &amp; ADDRESS(2,COLUMN(V15)-1),TRUE),"T",INDIRECT(ADDRESS(ROW(V15), MATCH(INT(OFFSET(V15,ROW(V$2)-ROW(V15),-2)),$2:$2,0)) &amp; ":" &amp; ADDRESS(ROW(V15),COLUMN(V15)-1),TRUE)),IF(OFFSET(V15,0,COLUMN($M15)-COLUMN(V15))="V",OFFSET(V15,0,-2)*OFFSET(V15,0,-1),"TOTAL")))</f>
        <v>0</v>
      </c>
      <c r="Y15" s="46"/>
    </row>
    <row r="16" spans="1:25" x14ac:dyDescent="0.3">
      <c r="A16" s="260" t="str">
        <f t="shared" ca="1" si="0"/>
        <v>WP001</v>
      </c>
      <c r="B16" s="260" t="str">
        <f t="shared" ca="1" si="1"/>
        <v>WP001</v>
      </c>
      <c r="C16" s="260">
        <v>7</v>
      </c>
      <c r="D16" s="260" t="s">
        <v>616</v>
      </c>
      <c r="L16" s="260" t="s">
        <v>560</v>
      </c>
      <c r="M16" s="260" t="s">
        <v>518</v>
      </c>
      <c r="N16" s="361"/>
      <c r="O16" s="51"/>
      <c r="P16" s="52"/>
      <c r="Q16" s="53" t="str">
        <f>EMP_OTHER</f>
        <v>Other</v>
      </c>
      <c r="R16" s="168">
        <f ca="1">INDIRECT("'"&amp; MID(OFFSET(R16,ROW(R$3)-ROW(R16),IF(OFFSET(R16,ROW(R$2)-ROW(R16),2)="T",0,IF(OFFSET(R16,ROW(R$2)-ROW(R16),1)="T",-1,-2))),1,6) &amp; "'!" &amp; ADDRESS(ROW(R16),MATCH(INDIRECT(ADDRESS(2,COLUMN(R16)+IF(OFFSET(R16,ROW(R$2)-ROW(R16),2)="T",1,IF(OFFSET(R16,ROW(R$2)-ROW(R16),1)="T",0,-1))),TRUE),INDIRECT("'"&amp; MID(OFFSET(R16,ROW(R$3)-ROW(R16),IF(OFFSET(R16,ROW(R$2)-ROW(R16),2)="T",0,IF(OFFSET(R16,ROW(R$2)-ROW(R16),1)="T",-1,-2))),1,6) &amp; "'!2:2",TRUE),0)-IF(OFFSET(R16,ROW(R$2)-ROW(R16),2)="T",1,IF(OFFSET(R16,ROW(R$2)-ROW(R16),1)="T",0,-1))),TRUE)</f>
        <v>0</v>
      </c>
      <c r="S16" s="200">
        <f ca="1">INDIRECT("'"&amp; MID(OFFSET(S16,ROW(S$3)-ROW(S16),IF(OFFSET(S16,ROW(S$2)-ROW(S16),2)="T",0,IF(OFFSET(S16,ROW(S$2)-ROW(S16),1)="T",-1,-2))),1,6) &amp; "'!" &amp; ADDRESS(ROW(S16),MATCH(INDIRECT(ADDRESS(2,COLUMN(S16)+IF(OFFSET(S16,ROW(S$2)-ROW(S16),2)="T",1,IF(OFFSET(S16,ROW(S$2)-ROW(S16),1)="T",0,-1))),TRUE),INDIRECT("'"&amp; MID(OFFSET(S16,ROW(S$3)-ROW(S16),IF(OFFSET(S16,ROW(S$2)-ROW(S16),2)="T",0,IF(OFFSET(S16,ROW(S$2)-ROW(S16),1)="T",-1,-2))),1,6) &amp; "'!2:2",TRUE),0)-IF(OFFSET(S16,ROW(S$2)-ROW(S16),2)="T",1,IF(OFFSET(S16,ROW(S$2)-ROW(S16),1)="T",0,-1))),TRUE)</f>
        <v>0</v>
      </c>
      <c r="T16" s="194">
        <f t="shared" ca="1" si="2"/>
        <v>0</v>
      </c>
      <c r="U16" s="192">
        <f ca="1">IF(OFFSET(U16,ROW(U$2)-ROW(U16),0)="TT",SUMIF(INDIRECT(ADDRESS(2,COLUMN($Q16)+1) &amp; ":" &amp; ADDRESS(2,COLUMN(U16)-1),TRUE),"TBE",INDIRECT(ADDRESS(ROW(U16), COLUMN($Q16)+1) &amp; ":" &amp; ADDRESS(ROW(U16),COLUMN(U16)-1),TRUE)),IF(OFFSET(U16,ROW(U$2)-ROW(U16),0)="TBE",SUMIF(INDIRECT(ADDRESS(2,MATCH(INT(OFFSET(U16,ROW(U$2)-ROW(U16),-2)),$2:$2,0)) &amp; ":" &amp; ADDRESS(2,COLUMN(U16)-1),TRUE),"T",INDIRECT(ADDRESS(ROW(U16), MATCH(INT(OFFSET(U16,ROW(U$2)-ROW(U16),-2)),$2:$2,0)) &amp; ":" &amp; ADDRESS(ROW(U16),COLUMN(U16)-1),TRUE)),IF(OFFSET(U16,0,COLUMN($M16)-COLUMN(U16))="V",OFFSET(U16,0,-2)*OFFSET(U16,0,-1),"TOTAL")))</f>
        <v>0</v>
      </c>
      <c r="V16" s="192">
        <f ca="1">IF(OFFSET(V16,ROW(V$2)-ROW(V16),0)="TT",SUMIF(INDIRECT(ADDRESS(2,COLUMN($Q16)+1) &amp; ":" &amp; ADDRESS(2,COLUMN(V16)-1),TRUE),"TBE",INDIRECT(ADDRESS(ROW(V16), COLUMN($Q16)+1) &amp; ":" &amp; ADDRESS(ROW(V16),COLUMN(V16)-1),TRUE)),IF(OFFSET(V16,ROW(V$2)-ROW(V16),0)="TBE",SUMIF(INDIRECT(ADDRESS(2,MATCH(INT(OFFSET(V16,ROW(V$2)-ROW(V16),-2)),$2:$2,0)) &amp; ":" &amp; ADDRESS(2,COLUMN(V16)-1),TRUE),"T",INDIRECT(ADDRESS(ROW(V16), MATCH(INT(OFFSET(V16,ROW(V$2)-ROW(V16),-2)),$2:$2,0)) &amp; ":" &amp; ADDRESS(ROW(V16),COLUMN(V16)-1),TRUE)),IF(OFFSET(V16,0,COLUMN($M16)-COLUMN(V16))="V",OFFSET(V16,0,-2)*OFFSET(V16,0,-1),"TOTAL")))</f>
        <v>0</v>
      </c>
      <c r="Y16" s="46"/>
    </row>
    <row r="17" spans="1:25" x14ac:dyDescent="0.3">
      <c r="A17" s="260" t="str">
        <f t="shared" ca="1" si="0"/>
        <v>WP001</v>
      </c>
      <c r="B17" s="260" t="str">
        <f t="shared" ca="1" si="1"/>
        <v>WP001</v>
      </c>
      <c r="C17" s="260">
        <v>6</v>
      </c>
      <c r="D17" s="260" t="s">
        <v>617</v>
      </c>
      <c r="J17" s="271" t="s">
        <v>694</v>
      </c>
      <c r="M17" s="260" t="s">
        <v>518</v>
      </c>
      <c r="N17" s="361"/>
      <c r="O17" s="54"/>
      <c r="P17" s="365" t="s">
        <v>6</v>
      </c>
      <c r="Q17" s="366"/>
      <c r="R17" s="206">
        <f ca="1">INDIRECT("'"&amp; MID(OFFSET(R17,ROW(R$3)-ROW(R17),IF(OFFSET(R17,ROW(R$2)-ROW(R17),2)="T",0,IF(OFFSET(R17,ROW(R$2)-ROW(R17),1)="T",-1,-2))),1,6) &amp; "'!" &amp; ADDRESS(ROW(R17),MATCH(INDIRECT(ADDRESS(2,COLUMN(R17)+IF(OFFSET(R17,ROW(R$2)-ROW(R17),2)="T",1,IF(OFFSET(R17,ROW(R$2)-ROW(R17),1)="T",0,-1))),TRUE),INDIRECT("'"&amp; MID(OFFSET(R17,ROW(R$3)-ROW(R17),IF(OFFSET(R17,ROW(R$2)-ROW(R17),2)="T",0,IF(OFFSET(R17,ROW(R$2)-ROW(R17),1)="T",-1,-2))),1,6) &amp; "'!2:2",TRUE),0)-IF(OFFSET(R17,ROW(R$2)-ROW(R17),2)="T",1,IF(OFFSET(R17,ROW(R$2)-ROW(R17),1)="T",0,-1))),TRUE)</f>
        <v>0</v>
      </c>
      <c r="S17" s="190">
        <f ca="1">INDIRECT("'"&amp; MID(OFFSET(S17,ROW(S$3)-ROW(S17),IF(OFFSET(S17,ROW(S$2)-ROW(S17),2)="T",0,IF(OFFSET(S17,ROW(S$2)-ROW(S17),1)="T",-1,-2))),1,6) &amp; "'!" &amp; ADDRESS(ROW(S17),MATCH(INDIRECT(ADDRESS(2,COLUMN(S17)+IF(OFFSET(S17,ROW(S$2)-ROW(S17),2)="T",1,IF(OFFSET(S17,ROW(S$2)-ROW(S17),1)="T",0,-1))),TRUE),INDIRECT("'"&amp; MID(OFFSET(S17,ROW(S$3)-ROW(S17),IF(OFFSET(S17,ROW(S$2)-ROW(S17),2)="T",0,IF(OFFSET(S17,ROW(S$2)-ROW(S17),1)="T",-1,-2))),1,6) &amp; "'!2:2",TRUE),0)-IF(OFFSET(S17,ROW(S$2)-ROW(S17),2)="T",1,IF(OFFSET(S17,ROW(S$2)-ROW(S17),1)="T",0,-1))),TRUE)</f>
        <v>0</v>
      </c>
      <c r="T17" s="191">
        <f t="shared" ca="1" si="2"/>
        <v>0</v>
      </c>
      <c r="U17" s="192">
        <f ca="1">IF(OFFSET(U17,ROW(U$2)-ROW(U17),0)="TT",SUMIF(INDIRECT(ADDRESS(2,COLUMN($Q17)+1) &amp; ":" &amp; ADDRESS(2,COLUMN(U17)-1),TRUE),"TBE",INDIRECT(ADDRESS(ROW(U17), COLUMN($Q17)+1) &amp; ":" &amp; ADDRESS(ROW(U17),COLUMN(U17)-1),TRUE)),IF(OFFSET(U17,ROW(U$2)-ROW(U17),0)="TBE",SUMIF(INDIRECT(ADDRESS(2,MATCH(INT(OFFSET(U17,ROW(U$2)-ROW(U17),-2)),$2:$2,0)) &amp; ":" &amp; ADDRESS(2,COLUMN(U17)-1),TRUE),"T",INDIRECT(ADDRESS(ROW(U17), MATCH(INT(OFFSET(U17,ROW(U$2)-ROW(U17),-2)),$2:$2,0)) &amp; ":" &amp; ADDRESS(ROW(U17),COLUMN(U17)-1),TRUE)),IF(OFFSET(U17,0,COLUMN($M17)-COLUMN(U17))="V",OFFSET(U17,0,-2)*OFFSET(U17,0,-1),"TOTAL")))</f>
        <v>0</v>
      </c>
      <c r="V17" s="192">
        <f ca="1">IF(OFFSET(V17,ROW(V$2)-ROW(V17),0)="TT",SUMIF(INDIRECT(ADDRESS(2,COLUMN($Q17)+1) &amp; ":" &amp; ADDRESS(2,COLUMN(V17)-1),TRUE),"TBE",INDIRECT(ADDRESS(ROW(V17), COLUMN($Q17)+1) &amp; ":" &amp; ADDRESS(ROW(V17),COLUMN(V17)-1),TRUE)),IF(OFFSET(V17,ROW(V$2)-ROW(V17),0)="TBE",SUMIF(INDIRECT(ADDRESS(2,MATCH(INT(OFFSET(V17,ROW(V$2)-ROW(V17),-2)),$2:$2,0)) &amp; ":" &amp; ADDRESS(2,COLUMN(V17)-1),TRUE),"T",INDIRECT(ADDRESS(ROW(V17), MATCH(INT(OFFSET(V17,ROW(V$2)-ROW(V17),-2)),$2:$2,0)) &amp; ":" &amp; ADDRESS(ROW(V17),COLUMN(V17)-1),TRUE)),IF(OFFSET(V17,0,COLUMN($M17)-COLUMN(V17))="V",OFFSET(V17,0,-2)*OFFSET(V17,0,-1),"TOTAL")))</f>
        <v>0</v>
      </c>
      <c r="Y17" s="46"/>
    </row>
    <row r="18" spans="1:25" x14ac:dyDescent="0.3">
      <c r="A18" s="260" t="str">
        <f t="shared" ca="1" si="0"/>
        <v>WP001</v>
      </c>
      <c r="B18" s="260" t="str">
        <f t="shared" ca="1" si="1"/>
        <v>WP001</v>
      </c>
      <c r="C18" s="260">
        <v>6</v>
      </c>
      <c r="D18" s="260" t="s">
        <v>618</v>
      </c>
      <c r="J18" s="271" t="s">
        <v>694</v>
      </c>
      <c r="M18" s="260" t="s">
        <v>518</v>
      </c>
      <c r="N18" s="361"/>
      <c r="O18" s="54"/>
      <c r="P18" s="365" t="s">
        <v>7</v>
      </c>
      <c r="Q18" s="366"/>
      <c r="R18" s="206">
        <f ca="1">INDIRECT("'"&amp; MID(OFFSET(R18,ROW(R$3)-ROW(R18),IF(OFFSET(R18,ROW(R$2)-ROW(R18),2)="T",0,IF(OFFSET(R18,ROW(R$2)-ROW(R18),1)="T",-1,-2))),1,6) &amp; "'!" &amp; ADDRESS(ROW(R18),MATCH(INDIRECT(ADDRESS(2,COLUMN(R18)+IF(OFFSET(R18,ROW(R$2)-ROW(R18),2)="T",1,IF(OFFSET(R18,ROW(R$2)-ROW(R18),1)="T",0,-1))),TRUE),INDIRECT("'"&amp; MID(OFFSET(R18,ROW(R$3)-ROW(R18),IF(OFFSET(R18,ROW(R$2)-ROW(R18),2)="T",0,IF(OFFSET(R18,ROW(R$2)-ROW(R18),1)="T",-1,-2))),1,6) &amp; "'!2:2",TRUE),0)-IF(OFFSET(R18,ROW(R$2)-ROW(R18),2)="T",1,IF(OFFSET(R18,ROW(R$2)-ROW(R18),1)="T",0,-1))),TRUE)</f>
        <v>0</v>
      </c>
      <c r="S18" s="190">
        <f ca="1">INDIRECT("'"&amp; MID(OFFSET(S18,ROW(S$3)-ROW(S18),IF(OFFSET(S18,ROW(S$2)-ROW(S18),2)="T",0,IF(OFFSET(S18,ROW(S$2)-ROW(S18),1)="T",-1,-2))),1,6) &amp; "'!" &amp; ADDRESS(ROW(S18),MATCH(INDIRECT(ADDRESS(2,COLUMN(S18)+IF(OFFSET(S18,ROW(S$2)-ROW(S18),2)="T",1,IF(OFFSET(S18,ROW(S$2)-ROW(S18),1)="T",0,-1))),TRUE),INDIRECT("'"&amp; MID(OFFSET(S18,ROW(S$3)-ROW(S18),IF(OFFSET(S18,ROW(S$2)-ROW(S18),2)="T",0,IF(OFFSET(S18,ROW(S$2)-ROW(S18),1)="T",-1,-2))),1,6) &amp; "'!2:2",TRUE),0)-IF(OFFSET(S18,ROW(S$2)-ROW(S18),2)="T",1,IF(OFFSET(S18,ROW(S$2)-ROW(S18),1)="T",0,-1))),TRUE)</f>
        <v>0</v>
      </c>
      <c r="T18" s="191">
        <f t="shared" ca="1" si="2"/>
        <v>0</v>
      </c>
      <c r="U18" s="192">
        <f ca="1">IF(OFFSET(U18,ROW(U$2)-ROW(U18),0)="TT",SUMIF(INDIRECT(ADDRESS(2,COLUMN($Q18)+1) &amp; ":" &amp; ADDRESS(2,COLUMN(U18)-1),TRUE),"TBE",INDIRECT(ADDRESS(ROW(U18), COLUMN($Q18)+1) &amp; ":" &amp; ADDRESS(ROW(U18),COLUMN(U18)-1),TRUE)),IF(OFFSET(U18,ROW(U$2)-ROW(U18),0)="TBE",SUMIF(INDIRECT(ADDRESS(2,MATCH(INT(OFFSET(U18,ROW(U$2)-ROW(U18),-2)),$2:$2,0)) &amp; ":" &amp; ADDRESS(2,COLUMN(U18)-1),TRUE),"T",INDIRECT(ADDRESS(ROW(U18), MATCH(INT(OFFSET(U18,ROW(U$2)-ROW(U18),-2)),$2:$2,0)) &amp; ":" &amp; ADDRESS(ROW(U18),COLUMN(U18)-1),TRUE)),IF(OFFSET(U18,0,COLUMN($M18)-COLUMN(U18))="V",OFFSET(U18,0,-2)*OFFSET(U18,0,-1),"TOTAL")))</f>
        <v>0</v>
      </c>
      <c r="V18" s="192">
        <f ca="1">IF(OFFSET(V18,ROW(V$2)-ROW(V18),0)="TT",SUMIF(INDIRECT(ADDRESS(2,COLUMN($Q18)+1) &amp; ":" &amp; ADDRESS(2,COLUMN(V18)-1),TRUE),"TBE",INDIRECT(ADDRESS(ROW(V18), COLUMN($Q18)+1) &amp; ":" &amp; ADDRESS(ROW(V18),COLUMN(V18)-1),TRUE)),IF(OFFSET(V18,ROW(V$2)-ROW(V18),0)="TBE",SUMIF(INDIRECT(ADDRESS(2,MATCH(INT(OFFSET(V18,ROW(V$2)-ROW(V18),-2)),$2:$2,0)) &amp; ":" &amp; ADDRESS(2,COLUMN(V18)-1),TRUE),"T",INDIRECT(ADDRESS(ROW(V18), MATCH(INT(OFFSET(V18,ROW(V$2)-ROW(V18),-2)),$2:$2,0)) &amp; ":" &amp; ADDRESS(ROW(V18),COLUMN(V18)-1),TRUE)),IF(OFFSET(V18,0,COLUMN($M18)-COLUMN(V18))="V",OFFSET(V18,0,-2)*OFFSET(V18,0,-1),"TOTAL")))</f>
        <v>0</v>
      </c>
      <c r="Y18" s="46"/>
    </row>
    <row r="19" spans="1:25" x14ac:dyDescent="0.3">
      <c r="A19" s="260" t="str">
        <f t="shared" ca="1" si="0"/>
        <v>WP001</v>
      </c>
      <c r="B19" s="260" t="str">
        <f t="shared" ca="1" si="1"/>
        <v>WP001</v>
      </c>
      <c r="C19" s="260">
        <v>6</v>
      </c>
      <c r="D19" s="260" t="s">
        <v>619</v>
      </c>
      <c r="J19" s="271" t="s">
        <v>694</v>
      </c>
      <c r="M19" s="260" t="s">
        <v>518</v>
      </c>
      <c r="N19" s="361"/>
      <c r="O19" s="54"/>
      <c r="P19" s="365" t="s">
        <v>562</v>
      </c>
      <c r="Q19" s="366"/>
      <c r="R19" s="206">
        <f ca="1">INDIRECT("'"&amp; MID(OFFSET(R19,ROW(R$3)-ROW(R19),IF(OFFSET(R19,ROW(R$2)-ROW(R19),2)="T",0,IF(OFFSET(R19,ROW(R$2)-ROW(R19),1)="T",-1,-2))),1,6) &amp; "'!" &amp; ADDRESS(ROW(R19),MATCH(INDIRECT(ADDRESS(2,COLUMN(R19)+IF(OFFSET(R19,ROW(R$2)-ROW(R19),2)="T",1,IF(OFFSET(R19,ROW(R$2)-ROW(R19),1)="T",0,-1))),TRUE),INDIRECT("'"&amp; MID(OFFSET(R19,ROW(R$3)-ROW(R19),IF(OFFSET(R19,ROW(R$2)-ROW(R19),2)="T",0,IF(OFFSET(R19,ROW(R$2)-ROW(R19),1)="T",-1,-2))),1,6) &amp; "'!2:2",TRUE),0)-IF(OFFSET(R19,ROW(R$2)-ROW(R19),2)="T",1,IF(OFFSET(R19,ROW(R$2)-ROW(R19),1)="T",0,-1))),TRUE)</f>
        <v>0</v>
      </c>
      <c r="S19" s="190">
        <f ca="1">INDIRECT("'"&amp; MID(OFFSET(S19,ROW(S$3)-ROW(S19),IF(OFFSET(S19,ROW(S$2)-ROW(S19),2)="T",0,IF(OFFSET(S19,ROW(S$2)-ROW(S19),1)="T",-1,-2))),1,6) &amp; "'!" &amp; ADDRESS(ROW(S19),MATCH(INDIRECT(ADDRESS(2,COLUMN(S19)+IF(OFFSET(S19,ROW(S$2)-ROW(S19),2)="T",1,IF(OFFSET(S19,ROW(S$2)-ROW(S19),1)="T",0,-1))),TRUE),INDIRECT("'"&amp; MID(OFFSET(S19,ROW(S$3)-ROW(S19),IF(OFFSET(S19,ROW(S$2)-ROW(S19),2)="T",0,IF(OFFSET(S19,ROW(S$2)-ROW(S19),1)="T",-1,-2))),1,6) &amp; "'!2:2",TRUE),0)-IF(OFFSET(S19,ROW(S$2)-ROW(S19),2)="T",1,IF(OFFSET(S19,ROW(S$2)-ROW(S19),1)="T",0,-1))),TRUE)</f>
        <v>0</v>
      </c>
      <c r="T19" s="191">
        <f t="shared" ca="1" si="2"/>
        <v>0</v>
      </c>
      <c r="U19" s="192">
        <f ca="1">IF(OFFSET(U19,ROW(U$2)-ROW(U19),0)="TT",SUMIF(INDIRECT(ADDRESS(2,COLUMN($Q19)+1) &amp; ":" &amp; ADDRESS(2,COLUMN(U19)-1),TRUE),"TBE",INDIRECT(ADDRESS(ROW(U19), COLUMN($Q19)+1) &amp; ":" &amp; ADDRESS(ROW(U19),COLUMN(U19)-1),TRUE)),IF(OFFSET(U19,ROW(U$2)-ROW(U19),0)="TBE",SUMIF(INDIRECT(ADDRESS(2,MATCH(INT(OFFSET(U19,ROW(U$2)-ROW(U19),-2)),$2:$2,0)) &amp; ":" &amp; ADDRESS(2,COLUMN(U19)-1),TRUE),"T",INDIRECT(ADDRESS(ROW(U19), MATCH(INT(OFFSET(U19,ROW(U$2)-ROW(U19),-2)),$2:$2,0)) &amp; ":" &amp; ADDRESS(ROW(U19),COLUMN(U19)-1),TRUE)),IF(OFFSET(U19,0,COLUMN($M19)-COLUMN(U19))="V",OFFSET(U19,0,-2)*OFFSET(U19,0,-1),"TOTAL")))</f>
        <v>0</v>
      </c>
      <c r="V19" s="192">
        <f ca="1">IF(OFFSET(V19,ROW(V$2)-ROW(V19),0)="TT",SUMIF(INDIRECT(ADDRESS(2,COLUMN($Q19)+1) &amp; ":" &amp; ADDRESS(2,COLUMN(V19)-1),TRUE),"TBE",INDIRECT(ADDRESS(ROW(V19), COLUMN($Q19)+1) &amp; ":" &amp; ADDRESS(ROW(V19),COLUMN(V19)-1),TRUE)),IF(OFFSET(V19,ROW(V$2)-ROW(V19),0)="TBE",SUMIF(INDIRECT(ADDRESS(2,MATCH(INT(OFFSET(V19,ROW(V$2)-ROW(V19),-2)),$2:$2,0)) &amp; ":" &amp; ADDRESS(2,COLUMN(V19)-1),TRUE),"T",INDIRECT(ADDRESS(ROW(V19), MATCH(INT(OFFSET(V19,ROW(V$2)-ROW(V19),-2)),$2:$2,0)) &amp; ":" &amp; ADDRESS(ROW(V19),COLUMN(V19)-1),TRUE)),IF(OFFSET(V19,0,COLUMN($M19)-COLUMN(V19))="V",OFFSET(V19,0,-2)*OFFSET(V19,0,-1),"TOTAL")))</f>
        <v>0</v>
      </c>
      <c r="Y19" s="46"/>
    </row>
    <row r="20" spans="1:25" x14ac:dyDescent="0.3">
      <c r="A20" s="260" t="str">
        <f t="shared" ca="1" si="0"/>
        <v>WP001</v>
      </c>
      <c r="B20" s="260" t="str">
        <f t="shared" ca="1" si="1"/>
        <v>WP001</v>
      </c>
      <c r="C20" s="260">
        <v>6</v>
      </c>
      <c r="D20" s="260" t="s">
        <v>620</v>
      </c>
      <c r="J20" s="271" t="s">
        <v>694</v>
      </c>
      <c r="M20" s="260" t="s">
        <v>518</v>
      </c>
      <c r="N20" s="361"/>
      <c r="O20" s="54"/>
      <c r="P20" s="365" t="s">
        <v>8</v>
      </c>
      <c r="Q20" s="366"/>
      <c r="R20" s="206">
        <f ca="1">INDIRECT("'"&amp; MID(OFFSET(R20,ROW(R$3)-ROW(R20),IF(OFFSET(R20,ROW(R$2)-ROW(R20),2)="T",0,IF(OFFSET(R20,ROW(R$2)-ROW(R20),1)="T",-1,-2))),1,6) &amp; "'!" &amp; ADDRESS(ROW(R20),MATCH(INDIRECT(ADDRESS(2,COLUMN(R20)+IF(OFFSET(R20,ROW(R$2)-ROW(R20),2)="T",1,IF(OFFSET(R20,ROW(R$2)-ROW(R20),1)="T",0,-1))),TRUE),INDIRECT("'"&amp; MID(OFFSET(R20,ROW(R$3)-ROW(R20),IF(OFFSET(R20,ROW(R$2)-ROW(R20),2)="T",0,IF(OFFSET(R20,ROW(R$2)-ROW(R20),1)="T",-1,-2))),1,6) &amp; "'!2:2",TRUE),0)-IF(OFFSET(R20,ROW(R$2)-ROW(R20),2)="T",1,IF(OFFSET(R20,ROW(R$2)-ROW(R20),1)="T",0,-1))),TRUE)</f>
        <v>0</v>
      </c>
      <c r="S20" s="190">
        <f ca="1">INDIRECT("'"&amp; MID(OFFSET(S20,ROW(S$3)-ROW(S20),IF(OFFSET(S20,ROW(S$2)-ROW(S20),2)="T",0,IF(OFFSET(S20,ROW(S$2)-ROW(S20),1)="T",-1,-2))),1,6) &amp; "'!" &amp; ADDRESS(ROW(S20),MATCH(INDIRECT(ADDRESS(2,COLUMN(S20)+IF(OFFSET(S20,ROW(S$2)-ROW(S20),2)="T",1,IF(OFFSET(S20,ROW(S$2)-ROW(S20),1)="T",0,-1))),TRUE),INDIRECT("'"&amp; MID(OFFSET(S20,ROW(S$3)-ROW(S20),IF(OFFSET(S20,ROW(S$2)-ROW(S20),2)="T",0,IF(OFFSET(S20,ROW(S$2)-ROW(S20),1)="T",-1,-2))),1,6) &amp; "'!2:2",TRUE),0)-IF(OFFSET(S20,ROW(S$2)-ROW(S20),2)="T",1,IF(OFFSET(S20,ROW(S$2)-ROW(S20),1)="T",0,-1))),TRUE)</f>
        <v>0</v>
      </c>
      <c r="T20" s="191">
        <f t="shared" ca="1" si="2"/>
        <v>0</v>
      </c>
      <c r="U20" s="192">
        <f ca="1">IF(OFFSET(U20,ROW(U$2)-ROW(U20),0)="TT",SUMIF(INDIRECT(ADDRESS(2,COLUMN($Q20)+1) &amp; ":" &amp; ADDRESS(2,COLUMN(U20)-1),TRUE),"TBE",INDIRECT(ADDRESS(ROW(U20), COLUMN($Q20)+1) &amp; ":" &amp; ADDRESS(ROW(U20),COLUMN(U20)-1),TRUE)),IF(OFFSET(U20,ROW(U$2)-ROW(U20),0)="TBE",SUMIF(INDIRECT(ADDRESS(2,MATCH(INT(OFFSET(U20,ROW(U$2)-ROW(U20),-2)),$2:$2,0)) &amp; ":" &amp; ADDRESS(2,COLUMN(U20)-1),TRUE),"T",INDIRECT(ADDRESS(ROW(U20), MATCH(INT(OFFSET(U20,ROW(U$2)-ROW(U20),-2)),$2:$2,0)) &amp; ":" &amp; ADDRESS(ROW(U20),COLUMN(U20)-1),TRUE)),IF(OFFSET(U20,0,COLUMN($M20)-COLUMN(U20))="V",OFFSET(U20,0,-2)*OFFSET(U20,0,-1),"TOTAL")))</f>
        <v>0</v>
      </c>
      <c r="V20" s="192">
        <f ca="1">IF(OFFSET(V20,ROW(V$2)-ROW(V20),0)="TT",SUMIF(INDIRECT(ADDRESS(2,COLUMN($Q20)+1) &amp; ":" &amp; ADDRESS(2,COLUMN(V20)-1),TRUE),"TBE",INDIRECT(ADDRESS(ROW(V20), COLUMN($Q20)+1) &amp; ":" &amp; ADDRESS(ROW(V20),COLUMN(V20)-1),TRUE)),IF(OFFSET(V20,ROW(V$2)-ROW(V20),0)="TBE",SUMIF(INDIRECT(ADDRESS(2,MATCH(INT(OFFSET(V20,ROW(V$2)-ROW(V20),-2)),$2:$2,0)) &amp; ":" &amp; ADDRESS(2,COLUMN(V20)-1),TRUE),"T",INDIRECT(ADDRESS(ROW(V20), MATCH(INT(OFFSET(V20,ROW(V$2)-ROW(V20),-2)),$2:$2,0)) &amp; ":" &amp; ADDRESS(ROW(V20),COLUMN(V20)-1),TRUE)),IF(OFFSET(V20,0,COLUMN($M20)-COLUMN(V20))="V",OFFSET(V20,0,-2)*OFFSET(V20,0,-1),"TOTAL")))</f>
        <v>0</v>
      </c>
    </row>
    <row r="21" spans="1:25" x14ac:dyDescent="0.3">
      <c r="A21" s="260" t="str">
        <f t="shared" ca="1" si="0"/>
        <v>WP001</v>
      </c>
      <c r="B21" s="260" t="str">
        <f t="shared" ca="1" si="1"/>
        <v>WP001</v>
      </c>
      <c r="C21" s="260">
        <v>4</v>
      </c>
      <c r="D21" s="260" t="s">
        <v>621</v>
      </c>
      <c r="H21" s="260" t="s">
        <v>569</v>
      </c>
      <c r="I21" s="260" t="s">
        <v>695</v>
      </c>
      <c r="M21" s="260" t="s">
        <v>518</v>
      </c>
      <c r="N21" s="361"/>
      <c r="O21" s="330" t="s">
        <v>9</v>
      </c>
      <c r="P21" s="331"/>
      <c r="Q21" s="331"/>
      <c r="R21" s="207">
        <f ca="1">INDIRECT("'"&amp; MID(OFFSET(R21,ROW(R$3)-ROW(R21),IF(OFFSET(R21,ROW(R$2)-ROW(R21),2)="T",0,IF(OFFSET(R21,ROW(R$2)-ROW(R21),1)="T",-1,-2))),1,6) &amp; "'!" &amp; ADDRESS(ROW(R21),MATCH(INDIRECT(ADDRESS(2,COLUMN(R21)+IF(OFFSET(R21,ROW(R$2)-ROW(R21),2)="T",1,IF(OFFSET(R21,ROW(R$2)-ROW(R21),1)="T",0,-1))),TRUE),INDIRECT("'"&amp; MID(OFFSET(R21,ROW(R$3)-ROW(R21),IF(OFFSET(R21,ROW(R$2)-ROW(R21),2)="T",0,IF(OFFSET(R21,ROW(R$2)-ROW(R21),1)="T",-1,-2))),1,6) &amp; "'!2:2",TRUE),0)-IF(OFFSET(R21,ROW(R$2)-ROW(R21),2)="T",1,IF(OFFSET(R21,ROW(R$2)-ROW(R21),1)="T",0,-1))),TRUE)</f>
        <v>0</v>
      </c>
      <c r="S21" s="187">
        <f ca="1">INDIRECT("'"&amp; MID(OFFSET(S21,ROW(S$3)-ROW(S21),IF(OFFSET(S21,ROW(S$2)-ROW(S21),2)="T",0,IF(OFFSET(S21,ROW(S$2)-ROW(S21),1)="T",-1,-2))),1,6) &amp; "'!" &amp; ADDRESS(ROW(S21),MATCH(INDIRECT(ADDRESS(2,COLUMN(S21)+IF(OFFSET(S21,ROW(S$2)-ROW(S21),2)="T",1,IF(OFFSET(S21,ROW(S$2)-ROW(S21),1)="T",0,-1))),TRUE),INDIRECT("'"&amp; MID(OFFSET(S21,ROW(S$3)-ROW(S21),IF(OFFSET(S21,ROW(S$2)-ROW(S21),2)="T",0,IF(OFFSET(S21,ROW(S$2)-ROW(S21),1)="T",-1,-2))),1,6) &amp; "'!2:2",TRUE),0)-IF(OFFSET(S21,ROW(S$2)-ROW(S21),2)="T",1,IF(OFFSET(S21,ROW(S$2)-ROW(S21),1)="T",0,-1))),TRUE)</f>
        <v>0</v>
      </c>
      <c r="T21" s="188">
        <f t="shared" ca="1" si="2"/>
        <v>0</v>
      </c>
      <c r="U21" s="189">
        <f ca="1">IF(OFFSET(U21,ROW(U$2)-ROW(U21),0)="TT",SUMIF(INDIRECT(ADDRESS(2,COLUMN($Q21)+1) &amp; ":" &amp; ADDRESS(2,COLUMN(U21)-1),TRUE),"TBE",INDIRECT(ADDRESS(ROW(U21), COLUMN($Q21)+1) &amp; ":" &amp; ADDRESS(ROW(U21),COLUMN(U21)-1),TRUE)),IF(OFFSET(U21,ROW(U$2)-ROW(U21),0)="TBE",SUMIF(INDIRECT(ADDRESS(2,MATCH(INT(OFFSET(U21,ROW(U$2)-ROW(U21),-2)),$2:$2,0)) &amp; ":" &amp; ADDRESS(2,COLUMN(U21)-1),TRUE),"T",INDIRECT(ADDRESS(ROW(U21), MATCH(INT(OFFSET(U21,ROW(U$2)-ROW(U21),-2)),$2:$2,0)) &amp; ":" &amp; ADDRESS(ROW(U21),COLUMN(U21)-1),TRUE)),IF(OFFSET(U21,0,COLUMN($M21)-COLUMN(U21))="V",OFFSET(U21,0,-2)*OFFSET(U21,0,-1),"TOTAL")))</f>
        <v>0</v>
      </c>
      <c r="V21" s="189">
        <f ca="1">IF(OFFSET(V21,ROW(V$2)-ROW(V21),0)="TT",SUMIF(INDIRECT(ADDRESS(2,COLUMN($Q21)+1) &amp; ":" &amp; ADDRESS(2,COLUMN(V21)-1),TRUE),"TBE",INDIRECT(ADDRESS(ROW(V21), COLUMN($Q21)+1) &amp; ":" &amp; ADDRESS(ROW(V21),COLUMN(V21)-1),TRUE)),IF(OFFSET(V21,ROW(V$2)-ROW(V21),0)="TBE",SUMIF(INDIRECT(ADDRESS(2,MATCH(INT(OFFSET(V21,ROW(V$2)-ROW(V21),-2)),$2:$2,0)) &amp; ":" &amp; ADDRESS(2,COLUMN(V21)-1),TRUE),"T",INDIRECT(ADDRESS(ROW(V21), MATCH(INT(OFFSET(V21,ROW(V$2)-ROW(V21),-2)),$2:$2,0)) &amp; ":" &amp; ADDRESS(ROW(V21),COLUMN(V21)-1),TRUE)),IF(OFFSET(V21,0,COLUMN($M21)-COLUMN(V21))="V",OFFSET(V21,0,-2)*OFFSET(V21,0,-1),"TOTAL")))</f>
        <v>0</v>
      </c>
    </row>
    <row r="22" spans="1:25" x14ac:dyDescent="0.3">
      <c r="A22" s="260" t="str">
        <f t="shared" ca="1" si="0"/>
        <v>WP001</v>
      </c>
      <c r="B22" s="260" t="str">
        <f t="shared" ca="1" si="1"/>
        <v>WP001</v>
      </c>
      <c r="C22" s="260">
        <v>4</v>
      </c>
      <c r="D22" s="260" t="s">
        <v>622</v>
      </c>
      <c r="H22" s="260" t="s">
        <v>569</v>
      </c>
      <c r="I22" s="260" t="s">
        <v>498</v>
      </c>
      <c r="M22" s="260" t="s">
        <v>472</v>
      </c>
      <c r="N22" s="361"/>
      <c r="O22" s="330" t="s">
        <v>10</v>
      </c>
      <c r="P22" s="331"/>
      <c r="Q22" s="331"/>
      <c r="R22" s="162"/>
      <c r="S22" s="187"/>
      <c r="T22" s="188">
        <f t="shared" ca="1" si="2"/>
        <v>0</v>
      </c>
      <c r="U22" s="189">
        <f ca="1">IF(OFFSET(U22,ROW(U$2)-ROW(U22),0)="TT",SUMIF(INDIRECT(ADDRESS(2,COLUMN($Q22)+1) &amp; ":" &amp; ADDRESS(2,COLUMN(U22)-1),TRUE),"TBE",INDIRECT(ADDRESS(ROW(U22), COLUMN($Q22)+1) &amp; ":" &amp; ADDRESS(ROW(U22),COLUMN(U22)-1),TRUE)),IF(OFFSET(U22,ROW(U$2)-ROW(U22),0)="TBE",SUMIF(INDIRECT(ADDRESS(2,MATCH(INT(OFFSET(U22,ROW(U$2)-ROW(U22),-2)),$2:$2,0)) &amp; ":" &amp; ADDRESS(2,COLUMN(U22)-1),TRUE),"T",INDIRECT(ADDRESS(ROW(U22), MATCH(INT(OFFSET(U22,ROW(U$2)-ROW(U22),-2)),$2:$2,0)) &amp; ":" &amp; ADDRESS(ROW(U22),COLUMN(U22)-1),TRUE)),IF(OFFSET(U22,0,COLUMN($M22)-COLUMN(U22))="V",OFFSET(U22,0,-2)*OFFSET(U22,0,-1),"TOTAL")))</f>
        <v>0</v>
      </c>
      <c r="V22" s="189">
        <f ca="1">IF(OFFSET(V22,ROW(V$2)-ROW(V22),0)="TT",SUMIF(INDIRECT(ADDRESS(2,COLUMN($Q22)+1) &amp; ":" &amp; ADDRESS(2,COLUMN(V22)-1),TRUE),"TBE",INDIRECT(ADDRESS(ROW(V22), COLUMN($Q22)+1) &amp; ":" &amp; ADDRESS(ROW(V22),COLUMN(V22)-1),TRUE)),IF(OFFSET(V22,ROW(V$2)-ROW(V22),0)="TBE",SUMIF(INDIRECT(ADDRESS(2,MATCH(INT(OFFSET(V22,ROW(V$2)-ROW(V22),-2)),$2:$2,0)) &amp; ":" &amp; ADDRESS(2,COLUMN(V22)-1),TRUE),"T",INDIRECT(ADDRESS(ROW(V22), MATCH(INT(OFFSET(V22,ROW(V$2)-ROW(V22),-2)),$2:$2,0)) &amp; ":" &amp; ADDRESS(ROW(V22),COLUMN(V22)-1),TRUE)),IF(OFFSET(V22,0,COLUMN($M22)-COLUMN(V22))="V",OFFSET(V22,0,-2)*OFFSET(V22,0,-1),"TOTAL")))</f>
        <v>0</v>
      </c>
    </row>
    <row r="23" spans="1:25" x14ac:dyDescent="0.3">
      <c r="A23" s="260" t="str">
        <f t="shared" ca="1" si="0"/>
        <v>WP001</v>
      </c>
      <c r="B23" s="260" t="str">
        <f t="shared" ca="1" si="1"/>
        <v>WP001</v>
      </c>
      <c r="C23" s="260">
        <v>6</v>
      </c>
      <c r="D23" s="260" t="s">
        <v>623</v>
      </c>
      <c r="J23" s="271" t="s">
        <v>498</v>
      </c>
      <c r="K23" s="260" t="s">
        <v>561</v>
      </c>
      <c r="M23" s="260" t="s">
        <v>472</v>
      </c>
      <c r="N23" s="361"/>
      <c r="O23" s="55"/>
      <c r="P23" s="366" t="s">
        <v>576</v>
      </c>
      <c r="Q23" s="366"/>
      <c r="R23" s="163"/>
      <c r="S23" s="190"/>
      <c r="T23" s="191">
        <f t="shared" ca="1" si="2"/>
        <v>0</v>
      </c>
      <c r="U23" s="192">
        <f ca="1">IF(OFFSET(U23,ROW(U$2)-ROW(U23),0)="TT",SUMIF(INDIRECT(ADDRESS(2,COLUMN($Q23)+1) &amp; ":" &amp; ADDRESS(2,COLUMN(U23)-1),TRUE),"TBE",INDIRECT(ADDRESS(ROW(U23), COLUMN($Q23)+1) &amp; ":" &amp; ADDRESS(ROW(U23),COLUMN(U23)-1),TRUE)),IF(OFFSET(U23,ROW(U$2)-ROW(U23),0)="TBE",SUMIF(INDIRECT(ADDRESS(2,MATCH(INT(OFFSET(U23,ROW(U$2)-ROW(U23),-2)),$2:$2,0)) &amp; ":" &amp; ADDRESS(2,COLUMN(U23)-1),TRUE),"T",INDIRECT(ADDRESS(ROW(U23), MATCH(INT(OFFSET(U23,ROW(U$2)-ROW(U23),-2)),$2:$2,0)) &amp; ":" &amp; ADDRESS(ROW(U23),COLUMN(U23)-1),TRUE)),IF(OFFSET(U23,0,COLUMN($M23)-COLUMN(U23))="V",OFFSET(U23,0,-2)*OFFSET(U23,0,-1),"TOTAL")))</f>
        <v>0</v>
      </c>
      <c r="V23" s="192">
        <f ca="1">IF(OFFSET(V23,ROW(V$2)-ROW(V23),0)="TT",SUMIF(INDIRECT(ADDRESS(2,COLUMN($Q23)+1) &amp; ":" &amp; ADDRESS(2,COLUMN(V23)-1),TRUE),"TBE",INDIRECT(ADDRESS(ROW(V23), COLUMN($Q23)+1) &amp; ":" &amp; ADDRESS(ROW(V23),COLUMN(V23)-1),TRUE)),IF(OFFSET(V23,ROW(V$2)-ROW(V23),0)="TBE",SUMIF(INDIRECT(ADDRESS(2,MATCH(INT(OFFSET(V23,ROW(V$2)-ROW(V23),-2)),$2:$2,0)) &amp; ":" &amp; ADDRESS(2,COLUMN(V23)-1),TRUE),"T",INDIRECT(ADDRESS(ROW(V23), MATCH(INT(OFFSET(V23,ROW(V$2)-ROW(V23),-2)),$2:$2,0)) &amp; ":" &amp; ADDRESS(ROW(V23),COLUMN(V23)-1),TRUE)),IF(OFFSET(V23,0,COLUMN($M23)-COLUMN(V23))="V",OFFSET(V23,0,-2)*OFFSET(V23,0,-1),"TOTAL")))</f>
        <v>0</v>
      </c>
    </row>
    <row r="24" spans="1:25" x14ac:dyDescent="0.3">
      <c r="A24" s="260" t="str">
        <f t="shared" ca="1" si="0"/>
        <v>WP001</v>
      </c>
      <c r="B24" s="260" t="str">
        <f t="shared" ca="1" si="1"/>
        <v>WP001</v>
      </c>
      <c r="C24" s="260">
        <v>7</v>
      </c>
      <c r="D24" s="260" t="s">
        <v>624</v>
      </c>
      <c r="L24" s="260" t="s">
        <v>561</v>
      </c>
      <c r="M24" s="260" t="s">
        <v>518</v>
      </c>
      <c r="N24" s="361"/>
      <c r="O24" s="56"/>
      <c r="P24" s="57"/>
      <c r="Q24" s="58" t="s">
        <v>11</v>
      </c>
      <c r="R24" s="168">
        <f ca="1">INDIRECT("'"&amp; MID(OFFSET(R24,ROW(R$3)-ROW(R24),IF(OFFSET(R24,ROW(R$2)-ROW(R24),2)="T",0,IF(OFFSET(R24,ROW(R$2)-ROW(R24),1)="T",-1,-2))),1,6) &amp; "'!" &amp; ADDRESS(ROW(R24),MATCH(INDIRECT(ADDRESS(2,COLUMN(R24)+IF(OFFSET(R24,ROW(R$2)-ROW(R24),2)="T",1,IF(OFFSET(R24,ROW(R$2)-ROW(R24),1)="T",0,-1))),TRUE),INDIRECT("'"&amp; MID(OFFSET(R24,ROW(R$3)-ROW(R24),IF(OFFSET(R24,ROW(R$2)-ROW(R24),2)="T",0,IF(OFFSET(R24,ROW(R$2)-ROW(R24),1)="T",-1,-2))),1,6) &amp; "'!2:2",TRUE),0)-IF(OFFSET(R24,ROW(R$2)-ROW(R24),2)="T",1,IF(OFFSET(R24,ROW(R$2)-ROW(R24),1)="T",0,-1))),TRUE)</f>
        <v>0</v>
      </c>
      <c r="S24" s="200">
        <f ca="1">INDIRECT("'"&amp; MID(OFFSET(S24,ROW(S$3)-ROW(S24),IF(OFFSET(S24,ROW(S$2)-ROW(S24),2)="T",0,IF(OFFSET(S24,ROW(S$2)-ROW(S24),1)="T",-1,-2))),1,6) &amp; "'!" &amp; ADDRESS(ROW(S24),MATCH(INDIRECT(ADDRESS(2,COLUMN(S24)+IF(OFFSET(S24,ROW(S$2)-ROW(S24),2)="T",1,IF(OFFSET(S24,ROW(S$2)-ROW(S24),1)="T",0,-1))),TRUE),INDIRECT("'"&amp; MID(OFFSET(S24,ROW(S$3)-ROW(S24),IF(OFFSET(S24,ROW(S$2)-ROW(S24),2)="T",0,IF(OFFSET(S24,ROW(S$2)-ROW(S24),1)="T",-1,-2))),1,6) &amp; "'!2:2",TRUE),0)-IF(OFFSET(S24,ROW(S$2)-ROW(S24),2)="T",1,IF(OFFSET(S24,ROW(S$2)-ROW(S24),1)="T",0,-1))),TRUE)</f>
        <v>0</v>
      </c>
      <c r="T24" s="194">
        <f t="shared" ca="1" si="2"/>
        <v>0</v>
      </c>
      <c r="U24" s="192">
        <f ca="1">IF(OFFSET(U24,ROW(U$2)-ROW(U24),0)="TT",SUMIF(INDIRECT(ADDRESS(2,COLUMN($Q24)+1) &amp; ":" &amp; ADDRESS(2,COLUMN(U24)-1),TRUE),"TBE",INDIRECT(ADDRESS(ROW(U24), COLUMN($Q24)+1) &amp; ":" &amp; ADDRESS(ROW(U24),COLUMN(U24)-1),TRUE)),IF(OFFSET(U24,ROW(U$2)-ROW(U24),0)="TBE",SUMIF(INDIRECT(ADDRESS(2,MATCH(INT(OFFSET(U24,ROW(U$2)-ROW(U24),-2)),$2:$2,0)) &amp; ":" &amp; ADDRESS(2,COLUMN(U24)-1),TRUE),"T",INDIRECT(ADDRESS(ROW(U24), MATCH(INT(OFFSET(U24,ROW(U$2)-ROW(U24),-2)),$2:$2,0)) &amp; ":" &amp; ADDRESS(ROW(U24),COLUMN(U24)-1),TRUE)),IF(OFFSET(U24,0,COLUMN($M24)-COLUMN(U24))="V",OFFSET(U24,0,-2)*OFFSET(U24,0,-1),"TOTAL")))</f>
        <v>0</v>
      </c>
      <c r="V24" s="192">
        <f ca="1">IF(OFFSET(V24,ROW(V$2)-ROW(V24),0)="TT",SUMIF(INDIRECT(ADDRESS(2,COLUMN($Q24)+1) &amp; ":" &amp; ADDRESS(2,COLUMN(V24)-1),TRUE),"TBE",INDIRECT(ADDRESS(ROW(V24), COLUMN($Q24)+1) &amp; ":" &amp; ADDRESS(ROW(V24),COLUMN(V24)-1),TRUE)),IF(OFFSET(V24,ROW(V$2)-ROW(V24),0)="TBE",SUMIF(INDIRECT(ADDRESS(2,MATCH(INT(OFFSET(V24,ROW(V$2)-ROW(V24),-2)),$2:$2,0)) &amp; ":" &amp; ADDRESS(2,COLUMN(V24)-1),TRUE),"T",INDIRECT(ADDRESS(ROW(V24), MATCH(INT(OFFSET(V24,ROW(V$2)-ROW(V24),-2)),$2:$2,0)) &amp; ":" &amp; ADDRESS(ROW(V24),COLUMN(V24)-1),TRUE)),IF(OFFSET(V24,0,COLUMN($M24)-COLUMN(V24))="V",OFFSET(V24,0,-2)*OFFSET(V24,0,-1),"TOTAL")))</f>
        <v>0</v>
      </c>
    </row>
    <row r="25" spans="1:25" x14ac:dyDescent="0.3">
      <c r="A25" s="260" t="str">
        <f t="shared" ca="1" si="0"/>
        <v>WP001</v>
      </c>
      <c r="B25" s="260" t="str">
        <f t="shared" ca="1" si="1"/>
        <v>WP001</v>
      </c>
      <c r="C25" s="260">
        <v>7</v>
      </c>
      <c r="D25" s="260" t="s">
        <v>625</v>
      </c>
      <c r="L25" s="260" t="s">
        <v>561</v>
      </c>
      <c r="M25" s="260" t="s">
        <v>518</v>
      </c>
      <c r="N25" s="361"/>
      <c r="O25" s="56"/>
      <c r="P25" s="57"/>
      <c r="Q25" s="58" t="s">
        <v>12</v>
      </c>
      <c r="R25" s="168">
        <f ca="1">INDIRECT("'"&amp; MID(OFFSET(R25,ROW(R$3)-ROW(R25),IF(OFFSET(R25,ROW(R$2)-ROW(R25),2)="T",0,IF(OFFSET(R25,ROW(R$2)-ROW(R25),1)="T",-1,-2))),1,6) &amp; "'!" &amp; ADDRESS(ROW(R25),MATCH(INDIRECT(ADDRESS(2,COLUMN(R25)+IF(OFFSET(R25,ROW(R$2)-ROW(R25),2)="T",1,IF(OFFSET(R25,ROW(R$2)-ROW(R25),1)="T",0,-1))),TRUE),INDIRECT("'"&amp; MID(OFFSET(R25,ROW(R$3)-ROW(R25),IF(OFFSET(R25,ROW(R$2)-ROW(R25),2)="T",0,IF(OFFSET(R25,ROW(R$2)-ROW(R25),1)="T",-1,-2))),1,6) &amp; "'!2:2",TRUE),0)-IF(OFFSET(R25,ROW(R$2)-ROW(R25),2)="T",1,IF(OFFSET(R25,ROW(R$2)-ROW(R25),1)="T",0,-1))),TRUE)</f>
        <v>0</v>
      </c>
      <c r="S25" s="200">
        <f ca="1">INDIRECT("'"&amp; MID(OFFSET(S25,ROW(S$3)-ROW(S25),IF(OFFSET(S25,ROW(S$2)-ROW(S25),2)="T",0,IF(OFFSET(S25,ROW(S$2)-ROW(S25),1)="T",-1,-2))),1,6) &amp; "'!" &amp; ADDRESS(ROW(S25),MATCH(INDIRECT(ADDRESS(2,COLUMN(S25)+IF(OFFSET(S25,ROW(S$2)-ROW(S25),2)="T",1,IF(OFFSET(S25,ROW(S$2)-ROW(S25),1)="T",0,-1))),TRUE),INDIRECT("'"&amp; MID(OFFSET(S25,ROW(S$3)-ROW(S25),IF(OFFSET(S25,ROW(S$2)-ROW(S25),2)="T",0,IF(OFFSET(S25,ROW(S$2)-ROW(S25),1)="T",-1,-2))),1,6) &amp; "'!2:2",TRUE),0)-IF(OFFSET(S25,ROW(S$2)-ROW(S25),2)="T",1,IF(OFFSET(S25,ROW(S$2)-ROW(S25),1)="T",0,-1))),TRUE)</f>
        <v>0</v>
      </c>
      <c r="T25" s="194">
        <f t="shared" ca="1" si="2"/>
        <v>0</v>
      </c>
      <c r="U25" s="192">
        <f ca="1">IF(OFFSET(U25,ROW(U$2)-ROW(U25),0)="TT",SUMIF(INDIRECT(ADDRESS(2,COLUMN($Q25)+1) &amp; ":" &amp; ADDRESS(2,COLUMN(U25)-1),TRUE),"TBE",INDIRECT(ADDRESS(ROW(U25), COLUMN($Q25)+1) &amp; ":" &amp; ADDRESS(ROW(U25),COLUMN(U25)-1),TRUE)),IF(OFFSET(U25,ROW(U$2)-ROW(U25),0)="TBE",SUMIF(INDIRECT(ADDRESS(2,MATCH(INT(OFFSET(U25,ROW(U$2)-ROW(U25),-2)),$2:$2,0)) &amp; ":" &amp; ADDRESS(2,COLUMN(U25)-1),TRUE),"T",INDIRECT(ADDRESS(ROW(U25), MATCH(INT(OFFSET(U25,ROW(U$2)-ROW(U25),-2)),$2:$2,0)) &amp; ":" &amp; ADDRESS(ROW(U25),COLUMN(U25)-1),TRUE)),IF(OFFSET(U25,0,COLUMN($M25)-COLUMN(U25))="V",OFFSET(U25,0,-2)*OFFSET(U25,0,-1),"TOTAL")))</f>
        <v>0</v>
      </c>
      <c r="V25" s="192">
        <f ca="1">IF(OFFSET(V25,ROW(V$2)-ROW(V25),0)="TT",SUMIF(INDIRECT(ADDRESS(2,COLUMN($Q25)+1) &amp; ":" &amp; ADDRESS(2,COLUMN(V25)-1),TRUE),"TBE",INDIRECT(ADDRESS(ROW(V25), COLUMN($Q25)+1) &amp; ":" &amp; ADDRESS(ROW(V25),COLUMN(V25)-1),TRUE)),IF(OFFSET(V25,ROW(V$2)-ROW(V25),0)="TBE",SUMIF(INDIRECT(ADDRESS(2,MATCH(INT(OFFSET(V25,ROW(V$2)-ROW(V25),-2)),$2:$2,0)) &amp; ":" &amp; ADDRESS(2,COLUMN(V25)-1),TRUE),"T",INDIRECT(ADDRESS(ROW(V25), MATCH(INT(OFFSET(V25,ROW(V$2)-ROW(V25),-2)),$2:$2,0)) &amp; ":" &amp; ADDRESS(ROW(V25),COLUMN(V25)-1),TRUE)),IF(OFFSET(V25,0,COLUMN($M25)-COLUMN(V25))="V",OFFSET(V25,0,-2)*OFFSET(V25,0,-1),"TOTAL")))</f>
        <v>0</v>
      </c>
    </row>
    <row r="26" spans="1:25" x14ac:dyDescent="0.3">
      <c r="A26" s="260" t="str">
        <f t="shared" ca="1" si="0"/>
        <v>WP001</v>
      </c>
      <c r="B26" s="260" t="str">
        <f t="shared" ca="1" si="1"/>
        <v>WP001</v>
      </c>
      <c r="C26" s="260">
        <v>7</v>
      </c>
      <c r="D26" s="260" t="s">
        <v>626</v>
      </c>
      <c r="L26" s="260" t="s">
        <v>561</v>
      </c>
      <c r="M26" s="260" t="s">
        <v>518</v>
      </c>
      <c r="N26" s="361"/>
      <c r="O26" s="56"/>
      <c r="P26" s="57"/>
      <c r="Q26" s="58" t="s">
        <v>13</v>
      </c>
      <c r="R26" s="168">
        <f ca="1">INDIRECT("'"&amp; MID(OFFSET(R26,ROW(R$3)-ROW(R26),IF(OFFSET(R26,ROW(R$2)-ROW(R26),2)="T",0,IF(OFFSET(R26,ROW(R$2)-ROW(R26),1)="T",-1,-2))),1,6) &amp; "'!" &amp; ADDRESS(ROW(R26),MATCH(INDIRECT(ADDRESS(2,COLUMN(R26)+IF(OFFSET(R26,ROW(R$2)-ROW(R26),2)="T",1,IF(OFFSET(R26,ROW(R$2)-ROW(R26),1)="T",0,-1))),TRUE),INDIRECT("'"&amp; MID(OFFSET(R26,ROW(R$3)-ROW(R26),IF(OFFSET(R26,ROW(R$2)-ROW(R26),2)="T",0,IF(OFFSET(R26,ROW(R$2)-ROW(R26),1)="T",-1,-2))),1,6) &amp; "'!2:2",TRUE),0)-IF(OFFSET(R26,ROW(R$2)-ROW(R26),2)="T",1,IF(OFFSET(R26,ROW(R$2)-ROW(R26),1)="T",0,-1))),TRUE)</f>
        <v>0</v>
      </c>
      <c r="S26" s="200">
        <f ca="1">INDIRECT("'"&amp; MID(OFFSET(S26,ROW(S$3)-ROW(S26),IF(OFFSET(S26,ROW(S$2)-ROW(S26),2)="T",0,IF(OFFSET(S26,ROW(S$2)-ROW(S26),1)="T",-1,-2))),1,6) &amp; "'!" &amp; ADDRESS(ROW(S26),MATCH(INDIRECT(ADDRESS(2,COLUMN(S26)+IF(OFFSET(S26,ROW(S$2)-ROW(S26),2)="T",1,IF(OFFSET(S26,ROW(S$2)-ROW(S26),1)="T",0,-1))),TRUE),INDIRECT("'"&amp; MID(OFFSET(S26,ROW(S$3)-ROW(S26),IF(OFFSET(S26,ROW(S$2)-ROW(S26),2)="T",0,IF(OFFSET(S26,ROW(S$2)-ROW(S26),1)="T",-1,-2))),1,6) &amp; "'!2:2",TRUE),0)-IF(OFFSET(S26,ROW(S$2)-ROW(S26),2)="T",1,IF(OFFSET(S26,ROW(S$2)-ROW(S26),1)="T",0,-1))),TRUE)</f>
        <v>0</v>
      </c>
      <c r="T26" s="194">
        <f t="shared" ca="1" si="2"/>
        <v>0</v>
      </c>
      <c r="U26" s="192">
        <f ca="1">IF(OFFSET(U26,ROW(U$2)-ROW(U26),0)="TT",SUMIF(INDIRECT(ADDRESS(2,COLUMN($Q26)+1) &amp; ":" &amp; ADDRESS(2,COLUMN(U26)-1),TRUE),"TBE",INDIRECT(ADDRESS(ROW(U26), COLUMN($Q26)+1) &amp; ":" &amp; ADDRESS(ROW(U26),COLUMN(U26)-1),TRUE)),IF(OFFSET(U26,ROW(U$2)-ROW(U26),0)="TBE",SUMIF(INDIRECT(ADDRESS(2,MATCH(INT(OFFSET(U26,ROW(U$2)-ROW(U26),-2)),$2:$2,0)) &amp; ":" &amp; ADDRESS(2,COLUMN(U26)-1),TRUE),"T",INDIRECT(ADDRESS(ROW(U26), MATCH(INT(OFFSET(U26,ROW(U$2)-ROW(U26),-2)),$2:$2,0)) &amp; ":" &amp; ADDRESS(ROW(U26),COLUMN(U26)-1),TRUE)),IF(OFFSET(U26,0,COLUMN($M26)-COLUMN(U26))="V",OFFSET(U26,0,-2)*OFFSET(U26,0,-1),"TOTAL")))</f>
        <v>0</v>
      </c>
      <c r="V26" s="192">
        <f ca="1">IF(OFFSET(V26,ROW(V$2)-ROW(V26),0)="TT",SUMIF(INDIRECT(ADDRESS(2,COLUMN($Q26)+1) &amp; ":" &amp; ADDRESS(2,COLUMN(V26)-1),TRUE),"TBE",INDIRECT(ADDRESS(ROW(V26), COLUMN($Q26)+1) &amp; ":" &amp; ADDRESS(ROW(V26),COLUMN(V26)-1),TRUE)),IF(OFFSET(V26,ROW(V$2)-ROW(V26),0)="TBE",SUMIF(INDIRECT(ADDRESS(2,MATCH(INT(OFFSET(V26,ROW(V$2)-ROW(V26),-2)),$2:$2,0)) &amp; ":" &amp; ADDRESS(2,COLUMN(V26)-1),TRUE),"T",INDIRECT(ADDRESS(ROW(V26), MATCH(INT(OFFSET(V26,ROW(V$2)-ROW(V26),-2)),$2:$2,0)) &amp; ":" &amp; ADDRESS(ROW(V26),COLUMN(V26)-1),TRUE)),IF(OFFSET(V26,0,COLUMN($M26)-COLUMN(V26))="V",OFFSET(V26,0,-2)*OFFSET(V26,0,-1),"TOTAL")))</f>
        <v>0</v>
      </c>
    </row>
    <row r="27" spans="1:25" x14ac:dyDescent="0.3">
      <c r="A27" s="260" t="str">
        <f t="shared" ca="1" si="0"/>
        <v>WP001</v>
      </c>
      <c r="B27" s="260" t="str">
        <f t="shared" ca="1" si="1"/>
        <v>WP001</v>
      </c>
      <c r="C27" s="260">
        <v>5</v>
      </c>
      <c r="D27" s="260" t="s">
        <v>627</v>
      </c>
      <c r="J27" s="271" t="s">
        <v>498</v>
      </c>
      <c r="M27" s="260" t="s">
        <v>518</v>
      </c>
      <c r="N27" s="361"/>
      <c r="O27" s="59"/>
      <c r="P27" s="366" t="s">
        <v>635</v>
      </c>
      <c r="Q27" s="366"/>
      <c r="R27" s="206">
        <f ca="1">INDIRECT("'"&amp; MID(OFFSET(R27,ROW(R$3)-ROW(R27),IF(OFFSET(R27,ROW(R$2)-ROW(R27),2)="T",0,IF(OFFSET(R27,ROW(R$2)-ROW(R27),1)="T",-1,-2))),1,6) &amp; "'!" &amp; ADDRESS(ROW(R27),MATCH(INDIRECT(ADDRESS(2,COLUMN(R27)+IF(OFFSET(R27,ROW(R$2)-ROW(R27),2)="T",1,IF(OFFSET(R27,ROW(R$2)-ROW(R27),1)="T",0,-1))),TRUE),INDIRECT("'"&amp; MID(OFFSET(R27,ROW(R$3)-ROW(R27),IF(OFFSET(R27,ROW(R$2)-ROW(R27),2)="T",0,IF(OFFSET(R27,ROW(R$2)-ROW(R27),1)="T",-1,-2))),1,6) &amp; "'!2:2",TRUE),0)-IF(OFFSET(R27,ROW(R$2)-ROW(R27),2)="T",1,IF(OFFSET(R27,ROW(R$2)-ROW(R27),1)="T",0,-1))),TRUE)</f>
        <v>0</v>
      </c>
      <c r="S27" s="190">
        <f ca="1">INDIRECT("'"&amp; MID(OFFSET(S27,ROW(S$3)-ROW(S27),IF(OFFSET(S27,ROW(S$2)-ROW(S27),2)="T",0,IF(OFFSET(S27,ROW(S$2)-ROW(S27),1)="T",-1,-2))),1,6) &amp; "'!" &amp; ADDRESS(ROW(S27),MATCH(INDIRECT(ADDRESS(2,COLUMN(S27)+IF(OFFSET(S27,ROW(S$2)-ROW(S27),2)="T",1,IF(OFFSET(S27,ROW(S$2)-ROW(S27),1)="T",0,-1))),TRUE),INDIRECT("'"&amp; MID(OFFSET(S27,ROW(S$3)-ROW(S27),IF(OFFSET(S27,ROW(S$2)-ROW(S27),2)="T",0,IF(OFFSET(S27,ROW(S$2)-ROW(S27),1)="T",-1,-2))),1,6) &amp; "'!2:2",TRUE),0)-IF(OFFSET(S27,ROW(S$2)-ROW(S27),2)="T",1,IF(OFFSET(S27,ROW(S$2)-ROW(S27),1)="T",0,-1))),TRUE)</f>
        <v>0</v>
      </c>
      <c r="T27" s="191">
        <f t="shared" ca="1" si="2"/>
        <v>0</v>
      </c>
      <c r="U27" s="192">
        <f ca="1">IF(OFFSET(U27,ROW(U$2)-ROW(U27),0)="TT",SUMIF(INDIRECT(ADDRESS(2,COLUMN($Q27)+1) &amp; ":" &amp; ADDRESS(2,COLUMN(U27)-1),TRUE),"TBE",INDIRECT(ADDRESS(ROW(U27), COLUMN($Q27)+1) &amp; ":" &amp; ADDRESS(ROW(U27),COLUMN(U27)-1),TRUE)),IF(OFFSET(U27,ROW(U$2)-ROW(U27),0)="TBE",SUMIF(INDIRECT(ADDRESS(2,MATCH(INT(OFFSET(U27,ROW(U$2)-ROW(U27),-2)),$2:$2,0)) &amp; ":" &amp; ADDRESS(2,COLUMN(U27)-1),TRUE),"T",INDIRECT(ADDRESS(ROW(U27), MATCH(INT(OFFSET(U27,ROW(U$2)-ROW(U27),-2)),$2:$2,0)) &amp; ":" &amp; ADDRESS(ROW(U27),COLUMN(U27)-1),TRUE)),IF(OFFSET(U27,0,COLUMN($M27)-COLUMN(U27))="V",OFFSET(U27,0,-2)*OFFSET(U27,0,-1),"TOTAL")))</f>
        <v>0</v>
      </c>
      <c r="V27" s="192">
        <f ca="1">IF(OFFSET(V27,ROW(V$2)-ROW(V27),0)="TT",SUMIF(INDIRECT(ADDRESS(2,COLUMN($Q27)+1) &amp; ":" &amp; ADDRESS(2,COLUMN(V27)-1),TRUE),"TBE",INDIRECT(ADDRESS(ROW(V27), COLUMN($Q27)+1) &amp; ":" &amp; ADDRESS(ROW(V27),COLUMN(V27)-1),TRUE)),IF(OFFSET(V27,ROW(V$2)-ROW(V27),0)="TBE",SUMIF(INDIRECT(ADDRESS(2,MATCH(INT(OFFSET(V27,ROW(V$2)-ROW(V27),-2)),$2:$2,0)) &amp; ":" &amp; ADDRESS(2,COLUMN(V27)-1),TRUE),"T",INDIRECT(ADDRESS(ROW(V27), MATCH(INT(OFFSET(V27,ROW(V$2)-ROW(V27),-2)),$2:$2,0)) &amp; ":" &amp; ADDRESS(ROW(V27),COLUMN(V27)-1),TRUE)),IF(OFFSET(V27,0,COLUMN($M27)-COLUMN(V27))="V",OFFSET(V27,0,-2)*OFFSET(V27,0,-1),"TOTAL")))</f>
        <v>0</v>
      </c>
    </row>
    <row r="28" spans="1:25" x14ac:dyDescent="0.3">
      <c r="A28" s="260" t="str">
        <f t="shared" ca="1" si="0"/>
        <v>WP001</v>
      </c>
      <c r="B28" s="260" t="str">
        <f t="shared" ca="1" si="1"/>
        <v>WP001</v>
      </c>
      <c r="C28" s="260">
        <v>6</v>
      </c>
      <c r="D28" s="260" t="s">
        <v>628</v>
      </c>
      <c r="J28" s="271" t="s">
        <v>498</v>
      </c>
      <c r="K28" s="260" t="s">
        <v>563</v>
      </c>
      <c r="M28" s="260" t="s">
        <v>472</v>
      </c>
      <c r="N28" s="361"/>
      <c r="O28" s="59"/>
      <c r="P28" s="366" t="s">
        <v>14</v>
      </c>
      <c r="Q28" s="366"/>
      <c r="R28" s="206"/>
      <c r="S28" s="190"/>
      <c r="T28" s="191">
        <f t="shared" ca="1" si="2"/>
        <v>0</v>
      </c>
      <c r="U28" s="192">
        <f ca="1">IF(OFFSET(U28,ROW(U$2)-ROW(U28),0)="TT",SUMIF(INDIRECT(ADDRESS(2,COLUMN($Q28)+1) &amp; ":" &amp; ADDRESS(2,COLUMN(U28)-1),TRUE),"TBE",INDIRECT(ADDRESS(ROW(U28), COLUMN($Q28)+1) &amp; ":" &amp; ADDRESS(ROW(U28),COLUMN(U28)-1),TRUE)),IF(OFFSET(U28,ROW(U$2)-ROW(U28),0)="TBE",SUMIF(INDIRECT(ADDRESS(2,MATCH(INT(OFFSET(U28,ROW(U$2)-ROW(U28),-2)),$2:$2,0)) &amp; ":" &amp; ADDRESS(2,COLUMN(U28)-1),TRUE),"T",INDIRECT(ADDRESS(ROW(U28), MATCH(INT(OFFSET(U28,ROW(U$2)-ROW(U28),-2)),$2:$2,0)) &amp; ":" &amp; ADDRESS(ROW(U28),COLUMN(U28)-1),TRUE)),IF(OFFSET(U28,0,COLUMN($M28)-COLUMN(U28))="V",OFFSET(U28,0,-2)*OFFSET(U28,0,-1),"TOTAL")))</f>
        <v>0</v>
      </c>
      <c r="V28" s="192">
        <f ca="1">IF(OFFSET(V28,ROW(V$2)-ROW(V28),0)="TT",SUMIF(INDIRECT(ADDRESS(2,COLUMN($Q28)+1) &amp; ":" &amp; ADDRESS(2,COLUMN(V28)-1),TRUE),"TBE",INDIRECT(ADDRESS(ROW(V28), COLUMN($Q28)+1) &amp; ":" &amp; ADDRESS(ROW(V28),COLUMN(V28)-1),TRUE)),IF(OFFSET(V28,ROW(V$2)-ROW(V28),0)="TBE",SUMIF(INDIRECT(ADDRESS(2,MATCH(INT(OFFSET(V28,ROW(V$2)-ROW(V28),-2)),$2:$2,0)) &amp; ":" &amp; ADDRESS(2,COLUMN(V28)-1),TRUE),"T",INDIRECT(ADDRESS(ROW(V28), MATCH(INT(OFFSET(V28,ROW(V$2)-ROW(V28),-2)),$2:$2,0)) &amp; ":" &amp; ADDRESS(ROW(V28),COLUMN(V28)-1),TRUE)),IF(OFFSET(V28,0,COLUMN($M28)-COLUMN(V28))="V",OFFSET(V28,0,-2)*OFFSET(V28,0,-1),"TOTAL")))</f>
        <v>0</v>
      </c>
    </row>
    <row r="29" spans="1:25" x14ac:dyDescent="0.3">
      <c r="A29" s="260" t="str">
        <f t="shared" ca="1" si="0"/>
        <v>WP001</v>
      </c>
      <c r="B29" s="260" t="str">
        <f t="shared" ca="1" si="1"/>
        <v>WP001</v>
      </c>
      <c r="C29" s="260">
        <v>7</v>
      </c>
      <c r="D29" s="260" t="s">
        <v>629</v>
      </c>
      <c r="L29" s="260" t="s">
        <v>563</v>
      </c>
      <c r="M29" s="260" t="s">
        <v>518</v>
      </c>
      <c r="N29" s="361"/>
      <c r="O29" s="59"/>
      <c r="P29" s="324"/>
      <c r="Q29" s="58" t="s">
        <v>683</v>
      </c>
      <c r="R29" s="168">
        <f ca="1">INDIRECT("'"&amp; MID(OFFSET(R29,ROW(R$3)-ROW(R29),IF(OFFSET(R29,ROW(R$2)-ROW(R29),2)="T",0,IF(OFFSET(R29,ROW(R$2)-ROW(R29),1)="T",-1,-2))),1,6) &amp; "'!" &amp; ADDRESS(ROW(R29),MATCH(INDIRECT(ADDRESS(2,COLUMN(R29)+IF(OFFSET(R29,ROW(R$2)-ROW(R29),2)="T",1,IF(OFFSET(R29,ROW(R$2)-ROW(R29),1)="T",0,-1))),TRUE),INDIRECT("'"&amp; MID(OFFSET(R29,ROW(R$3)-ROW(R29),IF(OFFSET(R29,ROW(R$2)-ROW(R29),2)="T",0,IF(OFFSET(R29,ROW(R$2)-ROW(R29),1)="T",-1,-2))),1,6) &amp; "'!2:2",TRUE),0)-IF(OFFSET(R29,ROW(R$2)-ROW(R29),2)="T",1,IF(OFFSET(R29,ROW(R$2)-ROW(R29),1)="T",0,-1))),TRUE)</f>
        <v>0</v>
      </c>
      <c r="S29" s="200">
        <f ca="1">INDIRECT("'"&amp; MID(OFFSET(S29,ROW(S$3)-ROW(S29),IF(OFFSET(S29,ROW(S$2)-ROW(S29),2)="T",0,IF(OFFSET(S29,ROW(S$2)-ROW(S29),1)="T",-1,-2))),1,6) &amp; "'!" &amp; ADDRESS(ROW(S29),MATCH(INDIRECT(ADDRESS(2,COLUMN(S29)+IF(OFFSET(S29,ROW(S$2)-ROW(S29),2)="T",1,IF(OFFSET(S29,ROW(S$2)-ROW(S29),1)="T",0,-1))),TRUE),INDIRECT("'"&amp; MID(OFFSET(S29,ROW(S$3)-ROW(S29),IF(OFFSET(S29,ROW(S$2)-ROW(S29),2)="T",0,IF(OFFSET(S29,ROW(S$2)-ROW(S29),1)="T",-1,-2))),1,6) &amp; "'!2:2",TRUE),0)-IF(OFFSET(S29,ROW(S$2)-ROW(S29),2)="T",1,IF(OFFSET(S29,ROW(S$2)-ROW(S29),1)="T",0,-1))),TRUE)</f>
        <v>0</v>
      </c>
      <c r="T29" s="194">
        <f t="shared" ca="1" si="2"/>
        <v>0</v>
      </c>
      <c r="U29" s="192">
        <f ca="1">IF(OFFSET(U29,ROW(U$2)-ROW(U29),0)="TT",SUMIF(INDIRECT(ADDRESS(2,COLUMN($Q29)+1) &amp; ":" &amp; ADDRESS(2,COLUMN(U29)-1),TRUE),"TBE",INDIRECT(ADDRESS(ROW(U29), COLUMN($Q29)+1) &amp; ":" &amp; ADDRESS(ROW(U29),COLUMN(U29)-1),TRUE)),IF(OFFSET(U29,ROW(U$2)-ROW(U29),0)="TBE",SUMIF(INDIRECT(ADDRESS(2,MATCH(INT(OFFSET(U29,ROW(U$2)-ROW(U29),-2)),$2:$2,0)) &amp; ":" &amp; ADDRESS(2,COLUMN(U29)-1),TRUE),"T",INDIRECT(ADDRESS(ROW(U29), MATCH(INT(OFFSET(U29,ROW(U$2)-ROW(U29),-2)),$2:$2,0)) &amp; ":" &amp; ADDRESS(ROW(U29),COLUMN(U29)-1),TRUE)),IF(OFFSET(U29,0,COLUMN($M29)-COLUMN(U29))="V",OFFSET(U29,0,-2)*OFFSET(U29,0,-1),"TOTAL")))</f>
        <v>0</v>
      </c>
      <c r="V29" s="192">
        <f ca="1">IF(OFFSET(V29,ROW(V$2)-ROW(V29),0)="TT",SUMIF(INDIRECT(ADDRESS(2,COLUMN($Q29)+1) &amp; ":" &amp; ADDRESS(2,COLUMN(V29)-1),TRUE),"TBE",INDIRECT(ADDRESS(ROW(V29), COLUMN($Q29)+1) &amp; ":" &amp; ADDRESS(ROW(V29),COLUMN(V29)-1),TRUE)),IF(OFFSET(V29,ROW(V$2)-ROW(V29),0)="TBE",SUMIF(INDIRECT(ADDRESS(2,MATCH(INT(OFFSET(V29,ROW(V$2)-ROW(V29),-2)),$2:$2,0)) &amp; ":" &amp; ADDRESS(2,COLUMN(V29)-1),TRUE),"T",INDIRECT(ADDRESS(ROW(V29), MATCH(INT(OFFSET(V29,ROW(V$2)-ROW(V29),-2)),$2:$2,0)) &amp; ":" &amp; ADDRESS(ROW(V29),COLUMN(V29)-1),TRUE)),IF(OFFSET(V29,0,COLUMN($M29)-COLUMN(V29))="V",OFFSET(V29,0,-2)*OFFSET(V29,0,-1),"TOTAL")))</f>
        <v>0</v>
      </c>
    </row>
    <row r="30" spans="1:25" x14ac:dyDescent="0.3">
      <c r="A30" s="260" t="str">
        <f t="shared" ca="1" si="0"/>
        <v>WP001</v>
      </c>
      <c r="B30" s="260" t="str">
        <f t="shared" ca="1" si="1"/>
        <v>WP001</v>
      </c>
      <c r="C30" s="260">
        <v>7</v>
      </c>
      <c r="D30" s="260" t="s">
        <v>630</v>
      </c>
      <c r="L30" s="260" t="s">
        <v>563</v>
      </c>
      <c r="M30" s="260" t="s">
        <v>518</v>
      </c>
      <c r="N30" s="361"/>
      <c r="O30" s="59"/>
      <c r="P30" s="324"/>
      <c r="Q30" s="58" t="s">
        <v>684</v>
      </c>
      <c r="R30" s="168">
        <f ca="1">INDIRECT("'"&amp; MID(OFFSET(R30,ROW(R$3)-ROW(R30),IF(OFFSET(R30,ROW(R$2)-ROW(R30),2)="T",0,IF(OFFSET(R30,ROW(R$2)-ROW(R30),1)="T",-1,-2))),1,6) &amp; "'!" &amp; ADDRESS(ROW(R30),MATCH(INDIRECT(ADDRESS(2,COLUMN(R30)+IF(OFFSET(R30,ROW(R$2)-ROW(R30),2)="T",1,IF(OFFSET(R30,ROW(R$2)-ROW(R30),1)="T",0,-1))),TRUE),INDIRECT("'"&amp; MID(OFFSET(R30,ROW(R$3)-ROW(R30),IF(OFFSET(R30,ROW(R$2)-ROW(R30),2)="T",0,IF(OFFSET(R30,ROW(R$2)-ROW(R30),1)="T",-1,-2))),1,6) &amp; "'!2:2",TRUE),0)-IF(OFFSET(R30,ROW(R$2)-ROW(R30),2)="T",1,IF(OFFSET(R30,ROW(R$2)-ROW(R30),1)="T",0,-1))),TRUE)</f>
        <v>0</v>
      </c>
      <c r="S30" s="200">
        <f ca="1">INDIRECT("'"&amp; MID(OFFSET(S30,ROW(S$3)-ROW(S30),IF(OFFSET(S30,ROW(S$2)-ROW(S30),2)="T",0,IF(OFFSET(S30,ROW(S$2)-ROW(S30),1)="T",-1,-2))),1,6) &amp; "'!" &amp; ADDRESS(ROW(S30),MATCH(INDIRECT(ADDRESS(2,COLUMN(S30)+IF(OFFSET(S30,ROW(S$2)-ROW(S30),2)="T",1,IF(OFFSET(S30,ROW(S$2)-ROW(S30),1)="T",0,-1))),TRUE),INDIRECT("'"&amp; MID(OFFSET(S30,ROW(S$3)-ROW(S30),IF(OFFSET(S30,ROW(S$2)-ROW(S30),2)="T",0,IF(OFFSET(S30,ROW(S$2)-ROW(S30),1)="T",-1,-2))),1,6) &amp; "'!2:2",TRUE),0)-IF(OFFSET(S30,ROW(S$2)-ROW(S30),2)="T",1,IF(OFFSET(S30,ROW(S$2)-ROW(S30),1)="T",0,-1))),TRUE)</f>
        <v>0</v>
      </c>
      <c r="T30" s="194">
        <f t="shared" ca="1" si="2"/>
        <v>0</v>
      </c>
      <c r="U30" s="192">
        <f ca="1">IF(OFFSET(U30,ROW(U$2)-ROW(U30),0)="TT",SUMIF(INDIRECT(ADDRESS(2,COLUMN($Q30)+1) &amp; ":" &amp; ADDRESS(2,COLUMN(U30)-1),TRUE),"TBE",INDIRECT(ADDRESS(ROW(U30), COLUMN($Q30)+1) &amp; ":" &amp; ADDRESS(ROW(U30),COLUMN(U30)-1),TRUE)),IF(OFFSET(U30,ROW(U$2)-ROW(U30),0)="TBE",SUMIF(INDIRECT(ADDRESS(2,MATCH(INT(OFFSET(U30,ROW(U$2)-ROW(U30),-2)),$2:$2,0)) &amp; ":" &amp; ADDRESS(2,COLUMN(U30)-1),TRUE),"T",INDIRECT(ADDRESS(ROW(U30), MATCH(INT(OFFSET(U30,ROW(U$2)-ROW(U30),-2)),$2:$2,0)) &amp; ":" &amp; ADDRESS(ROW(U30),COLUMN(U30)-1),TRUE)),IF(OFFSET(U30,0,COLUMN($M30)-COLUMN(U30))="V",OFFSET(U30,0,-2)*OFFSET(U30,0,-1),"TOTAL")))</f>
        <v>0</v>
      </c>
      <c r="V30" s="192">
        <f ca="1">IF(OFFSET(V30,ROW(V$2)-ROW(V30),0)="TT",SUMIF(INDIRECT(ADDRESS(2,COLUMN($Q30)+1) &amp; ":" &amp; ADDRESS(2,COLUMN(V30)-1),TRUE),"TBE",INDIRECT(ADDRESS(ROW(V30), COLUMN($Q30)+1) &amp; ":" &amp; ADDRESS(ROW(V30),COLUMN(V30)-1),TRUE)),IF(OFFSET(V30,ROW(V$2)-ROW(V30),0)="TBE",SUMIF(INDIRECT(ADDRESS(2,MATCH(INT(OFFSET(V30,ROW(V$2)-ROW(V30),-2)),$2:$2,0)) &amp; ":" &amp; ADDRESS(2,COLUMN(V30)-1),TRUE),"T",INDIRECT(ADDRESS(ROW(V30), MATCH(INT(OFFSET(V30,ROW(V$2)-ROW(V30),-2)),$2:$2,0)) &amp; ":" &amp; ADDRESS(ROW(V30),COLUMN(V30)-1),TRUE)),IF(OFFSET(V30,0,COLUMN($M30)-COLUMN(V30))="V",OFFSET(V30,0,-2)*OFFSET(V30,0,-1),"TOTAL")))</f>
        <v>0</v>
      </c>
    </row>
    <row r="31" spans="1:25" x14ac:dyDescent="0.3">
      <c r="A31" s="260" t="str">
        <f t="shared" ca="1" si="0"/>
        <v>WP001</v>
      </c>
      <c r="B31" s="260" t="str">
        <f t="shared" ca="1" si="1"/>
        <v>WP001</v>
      </c>
      <c r="C31" s="260">
        <v>7</v>
      </c>
      <c r="D31" s="260" t="s">
        <v>631</v>
      </c>
      <c r="L31" s="260" t="s">
        <v>563</v>
      </c>
      <c r="M31" s="260" t="s">
        <v>518</v>
      </c>
      <c r="N31" s="361"/>
      <c r="O31" s="59"/>
      <c r="P31" s="324"/>
      <c r="Q31" s="58" t="s">
        <v>688</v>
      </c>
      <c r="R31" s="168">
        <f ca="1">INDIRECT("'"&amp; MID(OFFSET(R31,ROW(R$3)-ROW(R31),IF(OFFSET(R31,ROW(R$2)-ROW(R31),2)="T",0,IF(OFFSET(R31,ROW(R$2)-ROW(R31),1)="T",-1,-2))),1,6) &amp; "'!" &amp; ADDRESS(ROW(R31),MATCH(INDIRECT(ADDRESS(2,COLUMN(R31)+IF(OFFSET(R31,ROW(R$2)-ROW(R31),2)="T",1,IF(OFFSET(R31,ROW(R$2)-ROW(R31),1)="T",0,-1))),TRUE),INDIRECT("'"&amp; MID(OFFSET(R31,ROW(R$3)-ROW(R31),IF(OFFSET(R31,ROW(R$2)-ROW(R31),2)="T",0,IF(OFFSET(R31,ROW(R$2)-ROW(R31),1)="T",-1,-2))),1,6) &amp; "'!2:2",TRUE),0)-IF(OFFSET(R31,ROW(R$2)-ROW(R31),2)="T",1,IF(OFFSET(R31,ROW(R$2)-ROW(R31),1)="T",0,-1))),TRUE)</f>
        <v>0</v>
      </c>
      <c r="S31" s="200">
        <f ca="1">INDIRECT("'"&amp; MID(OFFSET(S31,ROW(S$3)-ROW(S31),IF(OFFSET(S31,ROW(S$2)-ROW(S31),2)="T",0,IF(OFFSET(S31,ROW(S$2)-ROW(S31),1)="T",-1,-2))),1,6) &amp; "'!" &amp; ADDRESS(ROW(S31),MATCH(INDIRECT(ADDRESS(2,COLUMN(S31)+IF(OFFSET(S31,ROW(S$2)-ROW(S31),2)="T",1,IF(OFFSET(S31,ROW(S$2)-ROW(S31),1)="T",0,-1))),TRUE),INDIRECT("'"&amp; MID(OFFSET(S31,ROW(S$3)-ROW(S31),IF(OFFSET(S31,ROW(S$2)-ROW(S31),2)="T",0,IF(OFFSET(S31,ROW(S$2)-ROW(S31),1)="T",-1,-2))),1,6) &amp; "'!2:2",TRUE),0)-IF(OFFSET(S31,ROW(S$2)-ROW(S31),2)="T",1,IF(OFFSET(S31,ROW(S$2)-ROW(S31),1)="T",0,-1))),TRUE)</f>
        <v>0</v>
      </c>
      <c r="T31" s="194">
        <f t="shared" ca="1" si="2"/>
        <v>0</v>
      </c>
      <c r="U31" s="192">
        <f ca="1">IF(OFFSET(U31,ROW(U$2)-ROW(U31),0)="TT",SUMIF(INDIRECT(ADDRESS(2,COLUMN($Q31)+1) &amp; ":" &amp; ADDRESS(2,COLUMN(U31)-1),TRUE),"TBE",INDIRECT(ADDRESS(ROW(U31), COLUMN($Q31)+1) &amp; ":" &amp; ADDRESS(ROW(U31),COLUMN(U31)-1),TRUE)),IF(OFFSET(U31,ROW(U$2)-ROW(U31),0)="TBE",SUMIF(INDIRECT(ADDRESS(2,MATCH(INT(OFFSET(U31,ROW(U$2)-ROW(U31),-2)),$2:$2,0)) &amp; ":" &amp; ADDRESS(2,COLUMN(U31)-1),TRUE),"T",INDIRECT(ADDRESS(ROW(U31), MATCH(INT(OFFSET(U31,ROW(U$2)-ROW(U31),-2)),$2:$2,0)) &amp; ":" &amp; ADDRESS(ROW(U31),COLUMN(U31)-1),TRUE)),IF(OFFSET(U31,0,COLUMN($M31)-COLUMN(U31))="V",OFFSET(U31,0,-2)*OFFSET(U31,0,-1),"TOTAL")))</f>
        <v>0</v>
      </c>
      <c r="V31" s="192">
        <f ca="1">IF(OFFSET(V31,ROW(V$2)-ROW(V31),0)="TT",SUMIF(INDIRECT(ADDRESS(2,COLUMN($Q31)+1) &amp; ":" &amp; ADDRESS(2,COLUMN(V31)-1),TRUE),"TBE",INDIRECT(ADDRESS(ROW(V31), COLUMN($Q31)+1) &amp; ":" &amp; ADDRESS(ROW(V31),COLUMN(V31)-1),TRUE)),IF(OFFSET(V31,ROW(V$2)-ROW(V31),0)="TBE",SUMIF(INDIRECT(ADDRESS(2,MATCH(INT(OFFSET(V31,ROW(V$2)-ROW(V31),-2)),$2:$2,0)) &amp; ":" &amp; ADDRESS(2,COLUMN(V31)-1),TRUE),"T",INDIRECT(ADDRESS(ROW(V31), MATCH(INT(OFFSET(V31,ROW(V$2)-ROW(V31),-2)),$2:$2,0)) &amp; ":" &amp; ADDRESS(ROW(V31),COLUMN(V31)-1),TRUE)),IF(OFFSET(V31,0,COLUMN($M31)-COLUMN(V31))="V",OFFSET(V31,0,-2)*OFFSET(V31,0,-1),"TOTAL")))</f>
        <v>0</v>
      </c>
    </row>
    <row r="32" spans="1:25" x14ac:dyDescent="0.3">
      <c r="A32" s="260" t="str">
        <f t="shared" ca="1" si="0"/>
        <v>WP001</v>
      </c>
      <c r="B32" s="260" t="str">
        <f t="shared" ca="1" si="1"/>
        <v>WP001</v>
      </c>
      <c r="C32" s="260">
        <v>7</v>
      </c>
      <c r="D32" s="260" t="s">
        <v>632</v>
      </c>
      <c r="L32" s="260" t="s">
        <v>563</v>
      </c>
      <c r="M32" s="260" t="s">
        <v>518</v>
      </c>
      <c r="N32" s="361"/>
      <c r="O32" s="59"/>
      <c r="P32" s="324"/>
      <c r="Q32" s="58" t="s">
        <v>685</v>
      </c>
      <c r="R32" s="168">
        <f ca="1">INDIRECT("'"&amp; MID(OFFSET(R32,ROW(R$3)-ROW(R32),IF(OFFSET(R32,ROW(R$2)-ROW(R32),2)="T",0,IF(OFFSET(R32,ROW(R$2)-ROW(R32),1)="T",-1,-2))),1,6) &amp; "'!" &amp; ADDRESS(ROW(R32),MATCH(INDIRECT(ADDRESS(2,COLUMN(R32)+IF(OFFSET(R32,ROW(R$2)-ROW(R32),2)="T",1,IF(OFFSET(R32,ROW(R$2)-ROW(R32),1)="T",0,-1))),TRUE),INDIRECT("'"&amp; MID(OFFSET(R32,ROW(R$3)-ROW(R32),IF(OFFSET(R32,ROW(R$2)-ROW(R32),2)="T",0,IF(OFFSET(R32,ROW(R$2)-ROW(R32),1)="T",-1,-2))),1,6) &amp; "'!2:2",TRUE),0)-IF(OFFSET(R32,ROW(R$2)-ROW(R32),2)="T",1,IF(OFFSET(R32,ROW(R$2)-ROW(R32),1)="T",0,-1))),TRUE)</f>
        <v>0</v>
      </c>
      <c r="S32" s="200">
        <f ca="1">INDIRECT("'"&amp; MID(OFFSET(S32,ROW(S$3)-ROW(S32),IF(OFFSET(S32,ROW(S$2)-ROW(S32),2)="T",0,IF(OFFSET(S32,ROW(S$2)-ROW(S32),1)="T",-1,-2))),1,6) &amp; "'!" &amp; ADDRESS(ROW(S32),MATCH(INDIRECT(ADDRESS(2,COLUMN(S32)+IF(OFFSET(S32,ROW(S$2)-ROW(S32),2)="T",1,IF(OFFSET(S32,ROW(S$2)-ROW(S32),1)="T",0,-1))),TRUE),INDIRECT("'"&amp; MID(OFFSET(S32,ROW(S$3)-ROW(S32),IF(OFFSET(S32,ROW(S$2)-ROW(S32),2)="T",0,IF(OFFSET(S32,ROW(S$2)-ROW(S32),1)="T",-1,-2))),1,6) &amp; "'!2:2",TRUE),0)-IF(OFFSET(S32,ROW(S$2)-ROW(S32),2)="T",1,IF(OFFSET(S32,ROW(S$2)-ROW(S32),1)="T",0,-1))),TRUE)</f>
        <v>0</v>
      </c>
      <c r="T32" s="194">
        <f t="shared" ca="1" si="2"/>
        <v>0</v>
      </c>
      <c r="U32" s="192">
        <f ca="1">IF(OFFSET(U32,ROW(U$2)-ROW(U32),0)="TT",SUMIF(INDIRECT(ADDRESS(2,COLUMN($Q32)+1) &amp; ":" &amp; ADDRESS(2,COLUMN(U32)-1),TRUE),"TBE",INDIRECT(ADDRESS(ROW(U32), COLUMN($Q32)+1) &amp; ":" &amp; ADDRESS(ROW(U32),COLUMN(U32)-1),TRUE)),IF(OFFSET(U32,ROW(U$2)-ROW(U32),0)="TBE",SUMIF(INDIRECT(ADDRESS(2,MATCH(INT(OFFSET(U32,ROW(U$2)-ROW(U32),-2)),$2:$2,0)) &amp; ":" &amp; ADDRESS(2,COLUMN(U32)-1),TRUE),"T",INDIRECT(ADDRESS(ROW(U32), MATCH(INT(OFFSET(U32,ROW(U$2)-ROW(U32),-2)),$2:$2,0)) &amp; ":" &amp; ADDRESS(ROW(U32),COLUMN(U32)-1),TRUE)),IF(OFFSET(U32,0,COLUMN($M32)-COLUMN(U32))="V",OFFSET(U32,0,-2)*OFFSET(U32,0,-1),"TOTAL")))</f>
        <v>0</v>
      </c>
      <c r="V32" s="192">
        <f ca="1">IF(OFFSET(V32,ROW(V$2)-ROW(V32),0)="TT",SUMIF(INDIRECT(ADDRESS(2,COLUMN($Q32)+1) &amp; ":" &amp; ADDRESS(2,COLUMN(V32)-1),TRUE),"TBE",INDIRECT(ADDRESS(ROW(V32), COLUMN($Q32)+1) &amp; ":" &amp; ADDRESS(ROW(V32),COLUMN(V32)-1),TRUE)),IF(OFFSET(V32,ROW(V$2)-ROW(V32),0)="TBE",SUMIF(INDIRECT(ADDRESS(2,MATCH(INT(OFFSET(V32,ROW(V$2)-ROW(V32),-2)),$2:$2,0)) &amp; ":" &amp; ADDRESS(2,COLUMN(V32)-1),TRUE),"T",INDIRECT(ADDRESS(ROW(V32), MATCH(INT(OFFSET(V32,ROW(V$2)-ROW(V32),-2)),$2:$2,0)) &amp; ":" &amp; ADDRESS(ROW(V32),COLUMN(V32)-1),TRUE)),IF(OFFSET(V32,0,COLUMN($M32)-COLUMN(V32))="V",OFFSET(V32,0,-2)*OFFSET(V32,0,-1),"TOTAL")))</f>
        <v>0</v>
      </c>
    </row>
    <row r="33" spans="1:22" x14ac:dyDescent="0.3">
      <c r="A33" s="260" t="str">
        <f t="shared" ca="1" si="0"/>
        <v>WP001</v>
      </c>
      <c r="B33" s="260" t="str">
        <f t="shared" ca="1" si="1"/>
        <v>WP001</v>
      </c>
      <c r="C33" s="260">
        <v>7</v>
      </c>
      <c r="D33" s="260" t="s">
        <v>633</v>
      </c>
      <c r="L33" s="260" t="s">
        <v>563</v>
      </c>
      <c r="M33" s="260" t="s">
        <v>518</v>
      </c>
      <c r="N33" s="361"/>
      <c r="O33" s="59"/>
      <c r="P33" s="324"/>
      <c r="Q33" s="58" t="s">
        <v>686</v>
      </c>
      <c r="R33" s="168">
        <f ca="1">INDIRECT("'"&amp; MID(OFFSET(R33,ROW(R$3)-ROW(R33),IF(OFFSET(R33,ROW(R$2)-ROW(R33),2)="T",0,IF(OFFSET(R33,ROW(R$2)-ROW(R33),1)="T",-1,-2))),1,6) &amp; "'!" &amp; ADDRESS(ROW(R33),MATCH(INDIRECT(ADDRESS(2,COLUMN(R33)+IF(OFFSET(R33,ROW(R$2)-ROW(R33),2)="T",1,IF(OFFSET(R33,ROW(R$2)-ROW(R33),1)="T",0,-1))),TRUE),INDIRECT("'"&amp; MID(OFFSET(R33,ROW(R$3)-ROW(R33),IF(OFFSET(R33,ROW(R$2)-ROW(R33),2)="T",0,IF(OFFSET(R33,ROW(R$2)-ROW(R33),1)="T",-1,-2))),1,6) &amp; "'!2:2",TRUE),0)-IF(OFFSET(R33,ROW(R$2)-ROW(R33),2)="T",1,IF(OFFSET(R33,ROW(R$2)-ROW(R33),1)="T",0,-1))),TRUE)</f>
        <v>0</v>
      </c>
      <c r="S33" s="200">
        <f ca="1">INDIRECT("'"&amp; MID(OFFSET(S33,ROW(S$3)-ROW(S33),IF(OFFSET(S33,ROW(S$2)-ROW(S33),2)="T",0,IF(OFFSET(S33,ROW(S$2)-ROW(S33),1)="T",-1,-2))),1,6) &amp; "'!" &amp; ADDRESS(ROW(S33),MATCH(INDIRECT(ADDRESS(2,COLUMN(S33)+IF(OFFSET(S33,ROW(S$2)-ROW(S33),2)="T",1,IF(OFFSET(S33,ROW(S$2)-ROW(S33),1)="T",0,-1))),TRUE),INDIRECT("'"&amp; MID(OFFSET(S33,ROW(S$3)-ROW(S33),IF(OFFSET(S33,ROW(S$2)-ROW(S33),2)="T",0,IF(OFFSET(S33,ROW(S$2)-ROW(S33),1)="T",-1,-2))),1,6) &amp; "'!2:2",TRUE),0)-IF(OFFSET(S33,ROW(S$2)-ROW(S33),2)="T",1,IF(OFFSET(S33,ROW(S$2)-ROW(S33),1)="T",0,-1))),TRUE)</f>
        <v>0</v>
      </c>
      <c r="T33" s="194">
        <f t="shared" ca="1" si="2"/>
        <v>0</v>
      </c>
      <c r="U33" s="192">
        <f ca="1">IF(OFFSET(U33,ROW(U$2)-ROW(U33),0)="TT",SUMIF(INDIRECT(ADDRESS(2,COLUMN($Q33)+1) &amp; ":" &amp; ADDRESS(2,COLUMN(U33)-1),TRUE),"TBE",INDIRECT(ADDRESS(ROW(U33), COLUMN($Q33)+1) &amp; ":" &amp; ADDRESS(ROW(U33),COLUMN(U33)-1),TRUE)),IF(OFFSET(U33,ROW(U$2)-ROW(U33),0)="TBE",SUMIF(INDIRECT(ADDRESS(2,MATCH(INT(OFFSET(U33,ROW(U$2)-ROW(U33),-2)),$2:$2,0)) &amp; ":" &amp; ADDRESS(2,COLUMN(U33)-1),TRUE),"T",INDIRECT(ADDRESS(ROW(U33), MATCH(INT(OFFSET(U33,ROW(U$2)-ROW(U33),-2)),$2:$2,0)) &amp; ":" &amp; ADDRESS(ROW(U33),COLUMN(U33)-1),TRUE)),IF(OFFSET(U33,0,COLUMN($M33)-COLUMN(U33))="V",OFFSET(U33,0,-2)*OFFSET(U33,0,-1),"TOTAL")))</f>
        <v>0</v>
      </c>
      <c r="V33" s="192">
        <f ca="1">IF(OFFSET(V33,ROW(V$2)-ROW(V33),0)="TT",SUMIF(INDIRECT(ADDRESS(2,COLUMN($Q33)+1) &amp; ":" &amp; ADDRESS(2,COLUMN(V33)-1),TRUE),"TBE",INDIRECT(ADDRESS(ROW(V33), COLUMN($Q33)+1) &amp; ":" &amp; ADDRESS(ROW(V33),COLUMN(V33)-1),TRUE)),IF(OFFSET(V33,ROW(V$2)-ROW(V33),0)="TBE",SUMIF(INDIRECT(ADDRESS(2,MATCH(INT(OFFSET(V33,ROW(V$2)-ROW(V33),-2)),$2:$2,0)) &amp; ":" &amp; ADDRESS(2,COLUMN(V33)-1),TRUE),"T",INDIRECT(ADDRESS(ROW(V33), MATCH(INT(OFFSET(V33,ROW(V$2)-ROW(V33),-2)),$2:$2,0)) &amp; ":" &amp; ADDRESS(ROW(V33),COLUMN(V33)-1),TRUE)),IF(OFFSET(V33,0,COLUMN($M33)-COLUMN(V33))="V",OFFSET(V33,0,-2)*OFFSET(V33,0,-1),"TOTAL")))</f>
        <v>0</v>
      </c>
    </row>
    <row r="34" spans="1:22" x14ac:dyDescent="0.3">
      <c r="A34" s="260" t="str">
        <f t="shared" ca="1" si="0"/>
        <v>WP001</v>
      </c>
      <c r="B34" s="260" t="str">
        <f t="shared" ca="1" si="1"/>
        <v>WP001</v>
      </c>
      <c r="C34" s="260">
        <v>7</v>
      </c>
      <c r="D34" s="260" t="s">
        <v>689</v>
      </c>
      <c r="L34" s="260" t="s">
        <v>563</v>
      </c>
      <c r="M34" s="260" t="s">
        <v>518</v>
      </c>
      <c r="N34" s="361"/>
      <c r="O34" s="60"/>
      <c r="P34" s="324"/>
      <c r="Q34" s="58" t="s">
        <v>687</v>
      </c>
      <c r="R34" s="168">
        <f ca="1">INDIRECT("'"&amp; MID(OFFSET(R34,ROW(R$3)-ROW(R34),IF(OFFSET(R34,ROW(R$2)-ROW(R34),2)="T",0,IF(OFFSET(R34,ROW(R$2)-ROW(R34),1)="T",-1,-2))),1,6) &amp; "'!" &amp; ADDRESS(ROW(R34),MATCH(INDIRECT(ADDRESS(2,COLUMN(R34)+IF(OFFSET(R34,ROW(R$2)-ROW(R34),2)="T",1,IF(OFFSET(R34,ROW(R$2)-ROW(R34),1)="T",0,-1))),TRUE),INDIRECT("'"&amp; MID(OFFSET(R34,ROW(R$3)-ROW(R34),IF(OFFSET(R34,ROW(R$2)-ROW(R34),2)="T",0,IF(OFFSET(R34,ROW(R$2)-ROW(R34),1)="T",-1,-2))),1,6) &amp; "'!2:2",TRUE),0)-IF(OFFSET(R34,ROW(R$2)-ROW(R34),2)="T",1,IF(OFFSET(R34,ROW(R$2)-ROW(R34),1)="T",0,-1))),TRUE)</f>
        <v>0</v>
      </c>
      <c r="S34" s="200">
        <f ca="1">INDIRECT("'"&amp; MID(OFFSET(S34,ROW(S$3)-ROW(S34),IF(OFFSET(S34,ROW(S$2)-ROW(S34),2)="T",0,IF(OFFSET(S34,ROW(S$2)-ROW(S34),1)="T",-1,-2))),1,6) &amp; "'!" &amp; ADDRESS(ROW(S34),MATCH(INDIRECT(ADDRESS(2,COLUMN(S34)+IF(OFFSET(S34,ROW(S$2)-ROW(S34),2)="T",1,IF(OFFSET(S34,ROW(S$2)-ROW(S34),1)="T",0,-1))),TRUE),INDIRECT("'"&amp; MID(OFFSET(S34,ROW(S$3)-ROW(S34),IF(OFFSET(S34,ROW(S$2)-ROW(S34),2)="T",0,IF(OFFSET(S34,ROW(S$2)-ROW(S34),1)="T",-1,-2))),1,6) &amp; "'!2:2",TRUE),0)-IF(OFFSET(S34,ROW(S$2)-ROW(S34),2)="T",1,IF(OFFSET(S34,ROW(S$2)-ROW(S34),1)="T",0,-1))),TRUE)</f>
        <v>0</v>
      </c>
      <c r="T34" s="194">
        <f t="shared" ca="1" si="2"/>
        <v>0</v>
      </c>
      <c r="U34" s="192">
        <f ca="1">IF(OFFSET(U34,ROW(U$2)-ROW(U34),0)="TT",SUMIF(INDIRECT(ADDRESS(2,COLUMN($Q34)+1) &amp; ":" &amp; ADDRESS(2,COLUMN(U34)-1),TRUE),"TBE",INDIRECT(ADDRESS(ROW(U34), COLUMN($Q34)+1) &amp; ":" &amp; ADDRESS(ROW(U34),COLUMN(U34)-1),TRUE)),IF(OFFSET(U34,ROW(U$2)-ROW(U34),0)="TBE",SUMIF(INDIRECT(ADDRESS(2,MATCH(INT(OFFSET(U34,ROW(U$2)-ROW(U34),-2)),$2:$2,0)) &amp; ":" &amp; ADDRESS(2,COLUMN(U34)-1),TRUE),"T",INDIRECT(ADDRESS(ROW(U34), MATCH(INT(OFFSET(U34,ROW(U$2)-ROW(U34),-2)),$2:$2,0)) &amp; ":" &amp; ADDRESS(ROW(U34),COLUMN(U34)-1),TRUE)),IF(OFFSET(U34,0,COLUMN($M34)-COLUMN(U34))="V",OFFSET(U34,0,-2)*OFFSET(U34,0,-1),"TOTAL")))</f>
        <v>0</v>
      </c>
      <c r="V34" s="192">
        <f ca="1">IF(OFFSET(V34,ROW(V$2)-ROW(V34),0)="TT",SUMIF(INDIRECT(ADDRESS(2,COLUMN($Q34)+1) &amp; ":" &amp; ADDRESS(2,COLUMN(V34)-1),TRUE),"TBE",INDIRECT(ADDRESS(ROW(V34), COLUMN($Q34)+1) &amp; ":" &amp; ADDRESS(ROW(V34),COLUMN(V34)-1),TRUE)),IF(OFFSET(V34,ROW(V$2)-ROW(V34),0)="TBE",SUMIF(INDIRECT(ADDRESS(2,MATCH(INT(OFFSET(V34,ROW(V$2)-ROW(V34),-2)),$2:$2,0)) &amp; ":" &amp; ADDRESS(2,COLUMN(V34)-1),TRUE),"T",INDIRECT(ADDRESS(ROW(V34), MATCH(INT(OFFSET(V34,ROW(V$2)-ROW(V34),-2)),$2:$2,0)) &amp; ":" &amp; ADDRESS(ROW(V34),COLUMN(V34)-1),TRUE)),IF(OFFSET(V34,0,COLUMN($M34)-COLUMN(V34))="V",OFFSET(V34,0,-2)*OFFSET(V34,0,-1),"TOTAL")))</f>
        <v>0</v>
      </c>
    </row>
    <row r="35" spans="1:22" x14ac:dyDescent="0.3">
      <c r="A35" s="260" t="str">
        <f t="shared" ca="1" si="0"/>
        <v>WP001</v>
      </c>
      <c r="B35" s="260" t="str">
        <f t="shared" ca="1" si="1"/>
        <v>WP001</v>
      </c>
      <c r="C35" s="260">
        <v>4</v>
      </c>
      <c r="D35" s="260" t="s">
        <v>690</v>
      </c>
      <c r="H35" s="260" t="s">
        <v>569</v>
      </c>
      <c r="I35" s="260" t="s">
        <v>111</v>
      </c>
      <c r="M35" s="260" t="s">
        <v>472</v>
      </c>
      <c r="N35" s="361"/>
      <c r="O35" s="330" t="s">
        <v>15</v>
      </c>
      <c r="P35" s="331"/>
      <c r="Q35" s="331"/>
      <c r="R35" s="162"/>
      <c r="S35" s="187"/>
      <c r="T35" s="188">
        <f t="shared" ca="1" si="2"/>
        <v>0</v>
      </c>
      <c r="U35" s="189">
        <f ca="1">IF(OFFSET(U35,ROW(U$2)-ROW(U35),0)="TT",SUMIF(INDIRECT(ADDRESS(2,COLUMN($Q35)+1) &amp; ":" &amp; ADDRESS(2,COLUMN(U35)-1),TRUE),"TBE",INDIRECT(ADDRESS(ROW(U35), COLUMN($Q35)+1) &amp; ":" &amp; ADDRESS(ROW(U35),COLUMN(U35)-1),TRUE)),IF(OFFSET(U35,ROW(U$2)-ROW(U35),0)="TBE",SUMIF(INDIRECT(ADDRESS(2,MATCH(INT(OFFSET(U35,ROW(U$2)-ROW(U35),-2)),$2:$2,0)) &amp; ":" &amp; ADDRESS(2,COLUMN(U35)-1),TRUE),"T",INDIRECT(ADDRESS(ROW(U35), MATCH(INT(OFFSET(U35,ROW(U$2)-ROW(U35),-2)),$2:$2,0)) &amp; ":" &amp; ADDRESS(ROW(U35),COLUMN(U35)-1),TRUE)),IF(OFFSET(U35,0,COLUMN($M35)-COLUMN(U35))="V",OFFSET(U35,0,-2)*OFFSET(U35,0,-1),"TOTAL")))</f>
        <v>0</v>
      </c>
      <c r="V35" s="189">
        <f ca="1">IF(OFFSET(V35,ROW(V$2)-ROW(V35),0)="TT",SUMIF(INDIRECT(ADDRESS(2,COLUMN($Q35)+1) &amp; ":" &amp; ADDRESS(2,COLUMN(V35)-1),TRUE),"TBE",INDIRECT(ADDRESS(ROW(V35), COLUMN($Q35)+1) &amp; ":" &amp; ADDRESS(ROW(V35),COLUMN(V35)-1),TRUE)),IF(OFFSET(V35,ROW(V$2)-ROW(V35),0)="TBE",SUMIF(INDIRECT(ADDRESS(2,MATCH(INT(OFFSET(V35,ROW(V$2)-ROW(V35),-2)),$2:$2,0)) &amp; ":" &amp; ADDRESS(2,COLUMN(V35)-1),TRUE),"T",INDIRECT(ADDRESS(ROW(V35), MATCH(INT(OFFSET(V35,ROW(V$2)-ROW(V35),-2)),$2:$2,0)) &amp; ":" &amp; ADDRESS(ROW(V35),COLUMN(V35)-1),TRUE)),IF(OFFSET(V35,0,COLUMN($M35)-COLUMN(V35))="V",OFFSET(V35,0,-2)*OFFSET(V35,0,-1),"TOTAL")))</f>
        <v>0</v>
      </c>
    </row>
    <row r="36" spans="1:22" x14ac:dyDescent="0.3">
      <c r="A36" s="260" t="str">
        <f t="shared" ca="1" si="0"/>
        <v>WP001</v>
      </c>
      <c r="B36" s="260" t="str">
        <f t="shared" ca="1" si="1"/>
        <v>WP001</v>
      </c>
      <c r="C36" s="260">
        <v>5</v>
      </c>
      <c r="D36" s="260" t="s">
        <v>691</v>
      </c>
      <c r="J36" s="271" t="s">
        <v>111</v>
      </c>
      <c r="M36" s="260" t="s">
        <v>518</v>
      </c>
      <c r="N36" s="361"/>
      <c r="O36" s="61"/>
      <c r="P36" s="369" t="s">
        <v>16</v>
      </c>
      <c r="Q36" s="365"/>
      <c r="R36" s="168">
        <f ca="1">INDIRECT("'"&amp; MID(OFFSET(R36,ROW(R$3)-ROW(R36),IF(OFFSET(R36,ROW(R$2)-ROW(R36),2)="T",0,IF(OFFSET(R36,ROW(R$2)-ROW(R36),1)="T",-1,-2))),1,6) &amp; "'!" &amp; ADDRESS(ROW(R36),MATCH(INDIRECT(ADDRESS(2,COLUMN(R36)+IF(OFFSET(R36,ROW(R$2)-ROW(R36),2)="T",1,IF(OFFSET(R36,ROW(R$2)-ROW(R36),1)="T",0,-1))),TRUE),INDIRECT("'"&amp; MID(OFFSET(R36,ROW(R$3)-ROW(R36),IF(OFFSET(R36,ROW(R$2)-ROW(R36),2)="T",0,IF(OFFSET(R36,ROW(R$2)-ROW(R36),1)="T",-1,-2))),1,6) &amp; "'!2:2",TRUE),0)-IF(OFFSET(R36,ROW(R$2)-ROW(R36),2)="T",1,IF(OFFSET(R36,ROW(R$2)-ROW(R36),1)="T",0,-1))),TRUE)</f>
        <v>0</v>
      </c>
      <c r="S36" s="200">
        <f ca="1">INDIRECT("'"&amp; MID(OFFSET(S36,ROW(S$3)-ROW(S36),IF(OFFSET(S36,ROW(S$2)-ROW(S36),2)="T",0,IF(OFFSET(S36,ROW(S$2)-ROW(S36),1)="T",-1,-2))),1,6) &amp; "'!" &amp; ADDRESS(ROW(S36),MATCH(INDIRECT(ADDRESS(2,COLUMN(S36)+IF(OFFSET(S36,ROW(S$2)-ROW(S36),2)="T",1,IF(OFFSET(S36,ROW(S$2)-ROW(S36),1)="T",0,-1))),TRUE),INDIRECT("'"&amp; MID(OFFSET(S36,ROW(S$3)-ROW(S36),IF(OFFSET(S36,ROW(S$2)-ROW(S36),2)="T",0,IF(OFFSET(S36,ROW(S$2)-ROW(S36),1)="T",-1,-2))),1,6) &amp; "'!2:2",TRUE),0)-IF(OFFSET(S36,ROW(S$2)-ROW(S36),2)="T",1,IF(OFFSET(S36,ROW(S$2)-ROW(S36),1)="T",0,-1))),TRUE)</f>
        <v>0</v>
      </c>
      <c r="T36" s="194">
        <f t="shared" ca="1" si="2"/>
        <v>0</v>
      </c>
      <c r="U36" s="192">
        <f ca="1">IF(OFFSET(U36,ROW(U$2)-ROW(U36),0)="TT",SUMIF(INDIRECT(ADDRESS(2,COLUMN($Q36)+1) &amp; ":" &amp; ADDRESS(2,COLUMN(U36)-1),TRUE),"TBE",INDIRECT(ADDRESS(ROW(U36), COLUMN($Q36)+1) &amp; ":" &amp; ADDRESS(ROW(U36),COLUMN(U36)-1),TRUE)),IF(OFFSET(U36,ROW(U$2)-ROW(U36),0)="TBE",SUMIF(INDIRECT(ADDRESS(2,MATCH(INT(OFFSET(U36,ROW(U$2)-ROW(U36),-2)),$2:$2,0)) &amp; ":" &amp; ADDRESS(2,COLUMN(U36)-1),TRUE),"T",INDIRECT(ADDRESS(ROW(U36), MATCH(INT(OFFSET(U36,ROW(U$2)-ROW(U36),-2)),$2:$2,0)) &amp; ":" &amp; ADDRESS(ROW(U36),COLUMN(U36)-1),TRUE)),IF(OFFSET(U36,0,COLUMN($M36)-COLUMN(U36))="V",OFFSET(U36,0,-2)*OFFSET(U36,0,-1),"TOTAL")))</f>
        <v>0</v>
      </c>
      <c r="V36" s="192">
        <f ca="1">IF(OFFSET(V36,ROW(V$2)-ROW(V36),0)="TT",SUMIF(INDIRECT(ADDRESS(2,COLUMN($Q36)+1) &amp; ":" &amp; ADDRESS(2,COLUMN(V36)-1),TRUE),"TBE",INDIRECT(ADDRESS(ROW(V36), COLUMN($Q36)+1) &amp; ":" &amp; ADDRESS(ROW(V36),COLUMN(V36)-1),TRUE)),IF(OFFSET(V36,ROW(V$2)-ROW(V36),0)="TBE",SUMIF(INDIRECT(ADDRESS(2,MATCH(INT(OFFSET(V36,ROW(V$2)-ROW(V36),-2)),$2:$2,0)) &amp; ":" &amp; ADDRESS(2,COLUMN(V36)-1),TRUE),"T",INDIRECT(ADDRESS(ROW(V36), MATCH(INT(OFFSET(V36,ROW(V$2)-ROW(V36),-2)),$2:$2,0)) &amp; ":" &amp; ADDRESS(ROW(V36),COLUMN(V36)-1),TRUE)),IF(OFFSET(V36,0,COLUMN($M36)-COLUMN(V36))="V",OFFSET(V36,0,-2)*OFFSET(V36,0,-1),"TOTAL")))</f>
        <v>0</v>
      </c>
    </row>
    <row r="37" spans="1:22" x14ac:dyDescent="0.3">
      <c r="A37" s="260" t="str">
        <f t="shared" ca="1" si="0"/>
        <v>WP001</v>
      </c>
      <c r="B37" s="260" t="str">
        <f t="shared" ca="1" si="1"/>
        <v>WP001</v>
      </c>
      <c r="C37" s="260">
        <v>2</v>
      </c>
      <c r="D37" s="260" t="s">
        <v>692</v>
      </c>
      <c r="F37" s="260" t="s">
        <v>211</v>
      </c>
      <c r="G37" s="260" t="s">
        <v>569</v>
      </c>
      <c r="M37" s="260" t="s">
        <v>472</v>
      </c>
      <c r="N37" s="361"/>
      <c r="O37" s="345" t="s">
        <v>17</v>
      </c>
      <c r="P37" s="346"/>
      <c r="Q37" s="346"/>
      <c r="R37" s="167"/>
      <c r="S37" s="197"/>
      <c r="T37" s="198">
        <f t="shared" ca="1" si="2"/>
        <v>0</v>
      </c>
      <c r="U37" s="199">
        <f ca="1">IF(OFFSET(U37,ROW(U$2)-ROW(U37),0)="TT",SUMIF(INDIRECT(ADDRESS(2,COLUMN($Q37)+1) &amp; ":" &amp; ADDRESS(2,COLUMN(U37)-1),TRUE),"TBE",INDIRECT(ADDRESS(ROW(U37), COLUMN($Q37)+1) &amp; ":" &amp; ADDRESS(ROW(U37),COLUMN(U37)-1),TRUE)),IF(OFFSET(U37,ROW(U$2)-ROW(U37),0)="TBE",SUMIF(INDIRECT(ADDRESS(2,MATCH(INT(OFFSET(U37,ROW(U$2)-ROW(U37),-2)),$2:$2,0)) &amp; ":" &amp; ADDRESS(2,COLUMN(U37)-1),TRUE),"T",INDIRECT(ADDRESS(ROW(U37), MATCH(INT(OFFSET(U37,ROW(U$2)-ROW(U37),-2)),$2:$2,0)) &amp; ":" &amp; ADDRESS(ROW(U37),COLUMN(U37)-1),TRUE)),IF(OFFSET(U37,0,COLUMN($M37)-COLUMN(U37))="V",OFFSET(U37,0,-2)*OFFSET(U37,0,-1),"TOTAL")))</f>
        <v>0</v>
      </c>
      <c r="V37" s="199">
        <f ca="1">IF(OFFSET(V37,ROW(V$2)-ROW(V37),0)="TT",SUMIF(INDIRECT(ADDRESS(2,COLUMN($Q37)+1) &amp; ":" &amp; ADDRESS(2,COLUMN(V37)-1),TRUE),"TBE",INDIRECT(ADDRESS(ROW(V37), COLUMN($Q37)+1) &amp; ":" &amp; ADDRESS(ROW(V37),COLUMN(V37)-1),TRUE)),IF(OFFSET(V37,ROW(V$2)-ROW(V37),0)="TBE",SUMIF(INDIRECT(ADDRESS(2,MATCH(INT(OFFSET(V37,ROW(V$2)-ROW(V37),-2)),$2:$2,0)) &amp; ":" &amp; ADDRESS(2,COLUMN(V37)-1),TRUE),"T",INDIRECT(ADDRESS(ROW(V37), MATCH(INT(OFFSET(V37,ROW(V$2)-ROW(V37),-2)),$2:$2,0)) &amp; ":" &amp; ADDRESS(ROW(V37),COLUMN(V37)-1),TRUE)),IF(OFFSET(V37,0,COLUMN($M37)-COLUMN(V37))="V",OFFSET(V37,0,-2)*OFFSET(V37,0,-1),"TOTAL")))</f>
        <v>0</v>
      </c>
    </row>
    <row r="38" spans="1:22" x14ac:dyDescent="0.3">
      <c r="A38" s="260" t="str">
        <f t="shared" ca="1" si="0"/>
        <v>WP001</v>
      </c>
      <c r="B38" s="260" t="str">
        <f t="shared" ca="1" si="1"/>
        <v>WP001</v>
      </c>
      <c r="C38" s="260">
        <v>1</v>
      </c>
      <c r="N38" s="361"/>
      <c r="O38" s="62"/>
      <c r="P38" s="53"/>
      <c r="Q38" s="53"/>
      <c r="R38" s="168"/>
      <c r="S38" s="200"/>
      <c r="T38" s="194"/>
      <c r="U38" s="192"/>
      <c r="V38" s="192"/>
    </row>
    <row r="39" spans="1:22" x14ac:dyDescent="0.3">
      <c r="A39" s="260" t="str">
        <f t="shared" ca="1" si="0"/>
        <v>WP001</v>
      </c>
      <c r="B39" s="260" t="str">
        <f t="shared" ca="1" si="1"/>
        <v>WP001</v>
      </c>
      <c r="C39" s="260">
        <v>2</v>
      </c>
      <c r="D39" s="260" t="s">
        <v>693</v>
      </c>
      <c r="F39" s="260" t="s">
        <v>211</v>
      </c>
      <c r="M39" s="260" t="s">
        <v>541</v>
      </c>
      <c r="N39" s="361"/>
      <c r="O39" s="330" t="s">
        <v>18</v>
      </c>
      <c r="P39" s="331"/>
      <c r="Q39" s="331"/>
      <c r="R39" s="169"/>
      <c r="S39" s="201"/>
      <c r="T39" s="202">
        <f ca="1">IF(OFFSET(T39,ROW(T$2)-ROW(T39),0)="TT","TT",IF(OFFSET(T39,0,COLUMN($M39)-COLUMN(T39))="%",ROUND(OFFSET(T39,-2,0)*0.07,0),IF(OFFSET(T39,0,COLUMN($M39)-COLUMN(T39))="V",ROUND(OFFSET(T39,0,-2),0)*OFFSET(T39,0,-1),SUMIF(INDIRECT(ADDRESS(MATCH("START"&amp;OFFSET(T39,0,COLUMN($B39)-COLUMN(T39)),$A:$A,0),$C39+COLUMN($E39)+1)&amp;":"&amp;ADDRESS(MATCH("END"&amp;OFFSET(T39,0,COLUMN($B39)-COLUMN(T39)),$A:$A,0),$C39+COLUMN($E39)+1),TRUE),INDIRECT(ADDRESS(ROW(T39),$C39+COLUMN($E39)),TRUE),INDIRECT(ADDRESS(MATCH("START"&amp;OFFSET(T39,0,COLUMN($B39)-COLUMN(T39)),$A:$A,0),COLUMN(T39))&amp;":"&amp;ADDRESS(MATCH("END"&amp;OFFSET(T39,0,COLUMN($B39)-COLUMN(T39)),$A:$A,0),COLUMN(T39)),TRUE)))))</f>
        <v>0</v>
      </c>
      <c r="U39" s="189">
        <f ca="1">IF(OFFSET(U39,ROW(U$2)-ROW(U39),0)="TT",SUMIF(INDIRECT(ADDRESS(2,COLUMN($Q39)+1) &amp; ":" &amp; ADDRESS(2,COLUMN(U39)-1),TRUE),"TBE",INDIRECT(ADDRESS(ROW(U39), COLUMN($Q39)+1) &amp; ":" &amp; ADDRESS(ROW(U39),COLUMN(U39)-1),TRUE)),IF(OFFSET(U39,ROW(U$2)-ROW(U39),0)="TBE",SUMIF(INDIRECT(ADDRESS(2,MATCH(INT(OFFSET(U39,ROW(U$2)-ROW(U39),-2)),$2:$2,0)) &amp; ":" &amp; ADDRESS(2,COLUMN(U39)-1),TRUE),"T",INDIRECT(ADDRESS(ROW(U39), MATCH(INT(OFFSET(U39,ROW(U$2)-ROW(U39),-2)),$2:$2,0)) &amp; ":" &amp; ADDRESS(ROW(U39),COLUMN(U39)-1),TRUE)),IF(OFFSET(U39,0,COLUMN($M39)-COLUMN(U39))="V",OFFSET(U39,0,-2)*OFFSET(U39,0,-1),"TOTAL")))</f>
        <v>0</v>
      </c>
      <c r="V39" s="189">
        <f ca="1">IF(OFFSET(V39,ROW(V$2)-ROW(V39),0)="TT",SUMIF(INDIRECT(ADDRESS(2,COLUMN($Q39)+1) &amp; ":" &amp; ADDRESS(2,COLUMN(V39)-1),TRUE),"TBE",INDIRECT(ADDRESS(ROW(V39), COLUMN($Q39)+1) &amp; ":" &amp; ADDRESS(ROW(V39),COLUMN(V39)-1),TRUE)),IF(OFFSET(V39,ROW(V$2)-ROW(V39),0)="TBE",SUMIF(INDIRECT(ADDRESS(2,MATCH(INT(OFFSET(V39,ROW(V$2)-ROW(V39),-2)),$2:$2,0)) &amp; ":" &amp; ADDRESS(2,COLUMN(V39)-1),TRUE),"T",INDIRECT(ADDRESS(ROW(V39), MATCH(INT(OFFSET(V39,ROW(V$2)-ROW(V39),-2)),$2:$2,0)) &amp; ":" &amp; ADDRESS(ROW(V39),COLUMN(V39)-1),TRUE)),IF(OFFSET(V39,0,COLUMN($M39)-COLUMN(V39))="V",OFFSET(V39,0,-2)*OFFSET(V39,0,-1),"TOTAL")))</f>
        <v>0</v>
      </c>
    </row>
    <row r="40" spans="1:22" x14ac:dyDescent="0.3">
      <c r="A40" s="260" t="str">
        <f t="shared" ca="1" si="0"/>
        <v>WP001</v>
      </c>
      <c r="B40" s="260" t="str">
        <f t="shared" ca="1" si="1"/>
        <v>WP001</v>
      </c>
      <c r="C40" s="260">
        <v>1</v>
      </c>
      <c r="N40" s="361"/>
      <c r="O40" s="63"/>
      <c r="P40" s="324"/>
      <c r="Q40" s="324"/>
      <c r="R40" s="168"/>
      <c r="S40" s="200"/>
      <c r="T40" s="194"/>
      <c r="U40" s="192"/>
      <c r="V40" s="192"/>
    </row>
    <row r="41" spans="1:22" ht="12.6" thickBot="1" x14ac:dyDescent="0.35">
      <c r="A41" s="260" t="str">
        <f t="shared" ca="1" si="0"/>
        <v>ENDWP001</v>
      </c>
      <c r="B41" s="260" t="str">
        <f t="shared" ca="1" si="1"/>
        <v>WP001</v>
      </c>
      <c r="C41" s="260">
        <v>0</v>
      </c>
      <c r="D41" s="260" t="s">
        <v>713</v>
      </c>
      <c r="E41" s="260" t="s">
        <v>211</v>
      </c>
      <c r="M41" s="260" t="s">
        <v>472</v>
      </c>
      <c r="N41" s="362"/>
      <c r="O41" s="367" t="str">
        <f ca="1">"TOTAL COSTS (A+B+C+D+E) - " &amp; OFFSET(O41,-26,0)</f>
        <v xml:space="preserve">TOTAL COSTS (A+B+C+D+E) - </v>
      </c>
      <c r="P41" s="368"/>
      <c r="Q41" s="368"/>
      <c r="R41" s="170"/>
      <c r="S41" s="203"/>
      <c r="T41" s="204">
        <f ca="1">IF(OFFSET(T41,ROW(T$2)-ROW(T41),0)="TT","TT",IF(OFFSET(T41,0,COLUMN($M41)-COLUMN(T41))="%",ROUND(OFFSET(T41,-2,0)*0.07,0),IF(OFFSET(T41,0,COLUMN($M41)-COLUMN(T41))="V",ROUND(OFFSET(T41,0,-2),0)*OFFSET(T41,0,-1),SUMIF(INDIRECT(ADDRESS(MATCH("START"&amp;OFFSET(T41,0,COLUMN($B41)-COLUMN(T41)),$A:$A,0),$C41+COLUMN($E41)+1)&amp;":"&amp;ADDRESS(MATCH("END"&amp;OFFSET(T41,0,COLUMN($B41)-COLUMN(T41)),$A:$A,0),$C41+COLUMN($E41)+1),TRUE),INDIRECT(ADDRESS(ROW(T41),$C41+COLUMN($E41)),TRUE),INDIRECT(ADDRESS(MATCH("START"&amp;OFFSET(T41,0,COLUMN($B41)-COLUMN(T41)),$A:$A,0),COLUMN(T41))&amp;":"&amp;ADDRESS(MATCH("END"&amp;OFFSET(T41,0,COLUMN($B41)-COLUMN(T41)),$A:$A,0),COLUMN(T41)),TRUE)))))</f>
        <v>0</v>
      </c>
      <c r="U41" s="205">
        <f ca="1">IF(OFFSET(U41,ROW(U$2)-ROW(U41),0)="TT",SUMIF(INDIRECT(ADDRESS(2,COLUMN($Q41)+1) &amp; ":" &amp; ADDRESS(2,COLUMN(U41)-1),TRUE),"TBE",INDIRECT(ADDRESS(ROW(U41), COLUMN($Q41)+1) &amp; ":" &amp; ADDRESS(ROW(U41),COLUMN(U41)-1),TRUE)),IF(OFFSET(U41,ROW(U$2)-ROW(U41),0)="TBE",SUMIF(INDIRECT(ADDRESS(2,MATCH(INT(OFFSET(U41,ROW(U$2)-ROW(U41),-2)),$2:$2,0)) &amp; ":" &amp; ADDRESS(2,COLUMN(U41)-1),TRUE),"T",INDIRECT(ADDRESS(ROW(U41), MATCH(INT(OFFSET(U41,ROW(U$2)-ROW(U41),-2)),$2:$2,0)) &amp; ":" &amp; ADDRESS(ROW(U41),COLUMN(U41)-1),TRUE)),IF(OFFSET(U41,0,COLUMN($M41)-COLUMN(U41))="V",OFFSET(U41,0,-2)*OFFSET(U41,0,-1),"TOTAL")))</f>
        <v>0</v>
      </c>
      <c r="V41" s="205">
        <f ca="1">IF(OFFSET(V41,ROW(V$2)-ROW(V41),0)="TT",SUMIF(INDIRECT(ADDRESS(2,COLUMN($Q41)+1) &amp; ":" &amp; ADDRESS(2,COLUMN(V41)-1),TRUE),"TBE",INDIRECT(ADDRESS(ROW(V41), COLUMN($Q41)+1) &amp; ":" &amp; ADDRESS(ROW(V41),COLUMN(V41)-1),TRUE)),IF(OFFSET(V41,ROW(V$2)-ROW(V41),0)="TBE",SUMIF(INDIRECT(ADDRESS(2,MATCH(INT(OFFSET(V41,ROW(V$2)-ROW(V41),-2)),$2:$2,0)) &amp; ":" &amp; ADDRESS(2,COLUMN(V41)-1),TRUE),"T",INDIRECT(ADDRESS(ROW(V41), MATCH(INT(OFFSET(V41,ROW(V$2)-ROW(V41),-2)),$2:$2,0)) &amp; ":" &amp; ADDRESS(ROW(V41),COLUMN(V41)-1),TRUE)),IF(OFFSET(V41,0,COLUMN($M41)-COLUMN(V41))="V",OFFSET(V41,0,-2)*OFFSET(V41,0,-1),"TOTAL")))</f>
        <v>0</v>
      </c>
    </row>
    <row r="42" spans="1:22" ht="12.6" thickTop="1" x14ac:dyDescent="0.3">
      <c r="A42" s="260" t="s">
        <v>609</v>
      </c>
    </row>
  </sheetData>
  <sheetProtection algorithmName="SHA-512" hashValue="ia9GBWs+wOeaR3mK3P9caGNfVzkwnQHi65hMvji8Tfhmui8Z9jRbSefPrOPTftrOPGITptD988uM5quby1cQhQ==" saltValue="qU76OSUvrneZED8IgpJ6wQ==" spinCount="100000" sheet="1" objects="1" scenarios="1"/>
  <mergeCells count="24">
    <mergeCell ref="O41:Q41"/>
    <mergeCell ref="U3:U4"/>
    <mergeCell ref="P27:Q27"/>
    <mergeCell ref="P28:Q28"/>
    <mergeCell ref="O35:Q35"/>
    <mergeCell ref="P36:Q36"/>
    <mergeCell ref="O37:Q37"/>
    <mergeCell ref="O39:Q39"/>
    <mergeCell ref="N10:N41"/>
    <mergeCell ref="O10:Q10"/>
    <mergeCell ref="P11:Q11"/>
    <mergeCell ref="P17:Q17"/>
    <mergeCell ref="P18:Q18"/>
    <mergeCell ref="P19:Q19"/>
    <mergeCell ref="P20:Q20"/>
    <mergeCell ref="O21:Q21"/>
    <mergeCell ref="O22:Q22"/>
    <mergeCell ref="P23:Q23"/>
    <mergeCell ref="Q3:Q4"/>
    <mergeCell ref="R3:T3"/>
    <mergeCell ref="V3:V4"/>
    <mergeCell ref="R4:T4"/>
    <mergeCell ref="O7:Q7"/>
    <mergeCell ref="O9:Q9"/>
  </mergeCells>
  <conditionalFormatting sqref="R3:T5">
    <cfRule type="expression" dxfId="250" priority="2">
      <formula>OFFSET(R3,ROW(R$2)-ROW(R3),R$6)="BE"</formula>
    </cfRule>
  </conditionalFormatting>
  <conditionalFormatting sqref="R39">
    <cfRule type="expression" dxfId="249" priority="1">
      <formula>INT(R39)&lt;&gt;R39</formula>
    </cfRule>
  </conditionalFormatting>
  <pageMargins left="0.23622047244094491" right="0.23622047244094491"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00B050"/>
    <pageSetUpPr fitToPage="1"/>
  </sheetPr>
  <dimension ref="A1:AR18"/>
  <sheetViews>
    <sheetView showGridLines="0" zoomScale="85" zoomScaleNormal="85" workbookViewId="0">
      <pane xSplit="6" ySplit="8" topLeftCell="AE9" activePane="bottomRight" state="frozen"/>
      <selection activeCell="C3" sqref="C3:E3"/>
      <selection pane="topRight" activeCell="C3" sqref="C3:E3"/>
      <selection pane="bottomLeft" activeCell="C3" sqref="C3:E3"/>
      <selection pane="bottomRight" activeCell="AH17" sqref="AH17"/>
    </sheetView>
  </sheetViews>
  <sheetFormatPr defaultColWidth="4.88671875" defaultRowHeight="14.4" x14ac:dyDescent="0.3"/>
  <cols>
    <col min="1" max="1" width="4.5546875" style="131" hidden="1" customWidth="1"/>
    <col min="2" max="2" width="2" style="132" hidden="1" customWidth="1"/>
    <col min="3" max="3" width="7.21875" style="133" hidden="1" customWidth="1"/>
    <col min="4" max="4" width="5.21875" style="133" hidden="1" customWidth="1"/>
    <col min="5" max="5" width="43.77734375" style="132" bestFit="1" customWidth="1"/>
    <col min="6" max="6" width="16.6640625" style="132" bestFit="1" customWidth="1"/>
    <col min="7" max="7" width="14.33203125" style="215" bestFit="1" customWidth="1"/>
    <col min="8" max="8" width="15.6640625" style="215" bestFit="1" customWidth="1"/>
    <col min="9" max="13" width="14.33203125" style="215" bestFit="1" customWidth="1"/>
    <col min="14" max="14" width="15.21875" style="215" bestFit="1" customWidth="1"/>
    <col min="15" max="17" width="14.33203125" style="215" bestFit="1" customWidth="1"/>
    <col min="18" max="18" width="14.77734375" style="215" bestFit="1" customWidth="1"/>
    <col min="19" max="19" width="14.33203125" style="215" bestFit="1" customWidth="1"/>
    <col min="20" max="20" width="14.77734375" style="215" bestFit="1" customWidth="1"/>
    <col min="21" max="21" width="14.33203125" style="215" bestFit="1" customWidth="1"/>
    <col min="22" max="22" width="15.109375" style="215" bestFit="1" customWidth="1"/>
    <col min="23" max="23" width="14.33203125" style="215" bestFit="1" customWidth="1"/>
    <col min="24" max="24" width="18.33203125" style="215" bestFit="1" customWidth="1"/>
    <col min="25" max="25" width="14.33203125" style="215" bestFit="1" customWidth="1"/>
    <col min="26" max="26" width="12.77734375" style="215" bestFit="1" customWidth="1"/>
    <col min="27" max="27" width="11.21875" style="215" bestFit="1" customWidth="1"/>
    <col min="28" max="28" width="14.77734375" style="215" bestFit="1" customWidth="1"/>
    <col min="29" max="29" width="11.109375" style="215" bestFit="1" customWidth="1"/>
    <col min="30" max="30" width="11.88671875" style="215" bestFit="1" customWidth="1"/>
    <col min="31" max="31" width="10.33203125" style="215" bestFit="1" customWidth="1"/>
    <col min="32" max="32" width="14.33203125" style="215" bestFit="1" customWidth="1"/>
    <col min="33" max="33" width="17.88671875" style="215" bestFit="1" customWidth="1"/>
    <col min="34" max="34" width="20.21875" style="215" bestFit="1" customWidth="1"/>
    <col min="35" max="35" width="4.33203125" style="215" bestFit="1" customWidth="1"/>
    <col min="36" max="36" width="16.21875" style="215" bestFit="1" customWidth="1"/>
    <col min="37" max="37" width="4.33203125" style="215" bestFit="1" customWidth="1"/>
    <col min="38" max="38" width="14.33203125" style="215" bestFit="1" customWidth="1"/>
    <col min="39" max="39" width="4.33203125" style="215" bestFit="1" customWidth="1"/>
    <col min="40" max="40" width="18.109375" style="215" bestFit="1" customWidth="1"/>
    <col min="41" max="41" width="4.33203125" style="215" bestFit="1" customWidth="1"/>
    <col min="42" max="42" width="18.77734375" style="215" bestFit="1" customWidth="1"/>
    <col min="43" max="43" width="4.33203125" style="215" bestFit="1" customWidth="1"/>
    <col min="44" max="44" width="5.21875" style="132" bestFit="1" customWidth="1"/>
    <col min="45" max="53" width="3" customWidth="1"/>
    <col min="54" max="54" width="14.21875" bestFit="1" customWidth="1"/>
    <col min="55" max="55" width="8.88671875" bestFit="1" customWidth="1"/>
    <col min="56" max="56" width="6.21875" bestFit="1" customWidth="1"/>
    <col min="57" max="57" width="3" bestFit="1" customWidth="1"/>
    <col min="58" max="58" width="15.109375" bestFit="1" customWidth="1"/>
    <col min="59" max="59" width="13.6640625" bestFit="1" customWidth="1"/>
    <col min="75" max="75" width="6.33203125" bestFit="1" customWidth="1"/>
    <col min="76" max="76" width="2" bestFit="1" customWidth="1"/>
    <col min="77" max="78" width="3" bestFit="1" customWidth="1"/>
  </cols>
  <sheetData>
    <row r="1" spans="1:44" hidden="1" x14ac:dyDescent="0.3">
      <c r="C1" s="133" t="s">
        <v>565</v>
      </c>
      <c r="E1" s="20" t="s">
        <v>548</v>
      </c>
      <c r="F1" s="20" t="s">
        <v>549</v>
      </c>
      <c r="G1" s="208">
        <v>999999999.99000001</v>
      </c>
      <c r="H1" s="208">
        <v>999999999.99000001</v>
      </c>
      <c r="I1" s="208">
        <v>999999999.99000001</v>
      </c>
      <c r="J1" s="208">
        <v>999999999.99000001</v>
      </c>
      <c r="K1" s="208">
        <v>999999999.99000001</v>
      </c>
      <c r="L1" s="208">
        <v>999999999.99000001</v>
      </c>
      <c r="M1" s="208">
        <v>999999999.99000001</v>
      </c>
      <c r="N1" s="208">
        <v>999999999.99000001</v>
      </c>
      <c r="O1" s="208">
        <v>999999999.99000001</v>
      </c>
      <c r="P1" s="208">
        <v>999999999.99000001</v>
      </c>
      <c r="Q1" s="208">
        <v>999999999.99000001</v>
      </c>
      <c r="R1" s="208">
        <v>999999999.99000001</v>
      </c>
      <c r="S1" s="208">
        <v>999999999.99000001</v>
      </c>
      <c r="T1" s="208">
        <v>999999999.99000001</v>
      </c>
      <c r="U1" s="208">
        <v>999999999.99000001</v>
      </c>
      <c r="V1" s="208">
        <v>999999999.99000001</v>
      </c>
      <c r="W1" s="208">
        <v>999999999.99000001</v>
      </c>
      <c r="X1" s="208">
        <v>999999999.99000001</v>
      </c>
      <c r="Y1" s="208">
        <v>999999999.99000001</v>
      </c>
      <c r="Z1" s="208"/>
      <c r="AA1" s="208"/>
      <c r="AB1" s="208"/>
      <c r="AC1" s="208"/>
      <c r="AD1" s="208"/>
      <c r="AE1" s="208"/>
      <c r="AF1" s="208">
        <v>999999999.99000001</v>
      </c>
      <c r="AG1" s="208">
        <v>999999999.99000001</v>
      </c>
      <c r="AH1" s="208">
        <v>999999999.99000001</v>
      </c>
      <c r="AI1" s="209" t="s">
        <v>559</v>
      </c>
      <c r="AJ1" s="208">
        <v>999999999.99000001</v>
      </c>
      <c r="AK1" s="209" t="s">
        <v>559</v>
      </c>
      <c r="AL1" s="208">
        <v>999999999.99000001</v>
      </c>
      <c r="AM1" s="209" t="s">
        <v>559</v>
      </c>
      <c r="AN1" s="210">
        <v>999999999999.98999</v>
      </c>
      <c r="AO1" s="209" t="s">
        <v>559</v>
      </c>
      <c r="AP1" s="210">
        <v>999999999999.98999</v>
      </c>
      <c r="AQ1" s="209" t="s">
        <v>559</v>
      </c>
      <c r="AR1" s="150"/>
    </row>
    <row r="2" spans="1:44" hidden="1" x14ac:dyDescent="0.3">
      <c r="B2" s="132">
        <f>MATCH("HE",A:A,0)</f>
        <v>8</v>
      </c>
      <c r="C2" s="133">
        <f>MATCH("TT",A:A,0)</f>
        <v>10</v>
      </c>
      <c r="D2" s="133">
        <f>COLUMN(AR3)</f>
        <v>44</v>
      </c>
      <c r="E2" s="134"/>
      <c r="F2" s="134"/>
      <c r="G2" s="211" t="s">
        <v>610</v>
      </c>
      <c r="H2" s="212" t="s">
        <v>611</v>
      </c>
      <c r="I2" s="213" t="s">
        <v>612</v>
      </c>
      <c r="J2" s="213" t="s">
        <v>613</v>
      </c>
      <c r="K2" s="213" t="s">
        <v>614</v>
      </c>
      <c r="L2" s="213" t="s">
        <v>615</v>
      </c>
      <c r="M2" s="213" t="s">
        <v>616</v>
      </c>
      <c r="N2" s="212" t="s">
        <v>617</v>
      </c>
      <c r="O2" s="212" t="s">
        <v>618</v>
      </c>
      <c r="P2" s="212" t="s">
        <v>619</v>
      </c>
      <c r="Q2" s="212" t="s">
        <v>620</v>
      </c>
      <c r="R2" s="211" t="s">
        <v>621</v>
      </c>
      <c r="S2" s="211" t="s">
        <v>622</v>
      </c>
      <c r="T2" s="212" t="s">
        <v>623</v>
      </c>
      <c r="U2" s="213" t="s">
        <v>624</v>
      </c>
      <c r="V2" s="213" t="s">
        <v>625</v>
      </c>
      <c r="W2" s="213" t="s">
        <v>626</v>
      </c>
      <c r="X2" s="212" t="s">
        <v>627</v>
      </c>
      <c r="Y2" s="212" t="s">
        <v>628</v>
      </c>
      <c r="Z2" s="213" t="s">
        <v>629</v>
      </c>
      <c r="AA2" s="213" t="s">
        <v>630</v>
      </c>
      <c r="AB2" s="213" t="s">
        <v>631</v>
      </c>
      <c r="AC2" s="213" t="s">
        <v>632</v>
      </c>
      <c r="AD2" s="213" t="s">
        <v>633</v>
      </c>
      <c r="AE2" s="213" t="s">
        <v>689</v>
      </c>
      <c r="AF2" s="211" t="s">
        <v>690</v>
      </c>
      <c r="AG2" s="213" t="s">
        <v>691</v>
      </c>
      <c r="AH2" s="214" t="s">
        <v>692</v>
      </c>
      <c r="AJ2" s="211" t="s">
        <v>693</v>
      </c>
      <c r="AL2" s="214" t="s">
        <v>713</v>
      </c>
      <c r="AN2" s="216" t="e">
        <f ca="1">IF((OFFSET(AN2,C2-2,-2)*COFINPERCENT)&gt;IF(MAXSUB=0,OFFSET(AN2,C2-2,-2),MAXSUB),IF(MAXSUB=0,OFFSET(AN2,C2-2,-2),MAXSUB)/OFFSET(AN2,C2-2,-2),COFINPERCENT)</f>
        <v>#VALUE!</v>
      </c>
      <c r="AO2" s="217"/>
      <c r="AP2" s="218"/>
    </row>
    <row r="3" spans="1:44" hidden="1" x14ac:dyDescent="0.3">
      <c r="B3" s="132">
        <f>IF(A3="TT",3,IF(B2=1,2,1))</f>
        <v>1</v>
      </c>
      <c r="C3" s="133" t="e">
        <f ca="1">MATCH(A3,INDIRECT("'Estim costs of the project'!2:2",TRUE),0)+IF(A3="TT",0,1)</f>
        <v>#N/A</v>
      </c>
      <c r="D3" s="133" t="e">
        <f ca="1">IF(OFFSET(D3,0,-3)="TT","",""&amp;INDIRECT("'Beneficiaries List'!I" &amp; MATCH(A3,'Beneficiaries List'!J:J,0),TRUE))</f>
        <v>#N/A</v>
      </c>
      <c r="E3" s="134" t="e">
        <f ca="1">IF(OFFSET(E3,0,-4)="TT","TOTAL",""&amp;INDIRECT("'Beneficiaries List'!B" &amp; MATCH(A3,'Beneficiaries List'!J:J,0),TRUE))</f>
        <v>#N/A</v>
      </c>
      <c r="F3" s="134" t="e">
        <f ca="1">IF(OFFSET(F3,0,-5)="TT","Consortium",""&amp;INDIRECT("'Beneficiaries List'!C" &amp; MATCH(A3,'Beneficiaries List'!J:J,0),TRUE))</f>
        <v>#N/A</v>
      </c>
      <c r="G3" s="219" t="e">
        <f ca="1">SUMIF(INDIRECT("'Estim costs of the project'!D:D",TRUE),G$2,OFFSET(INDIRECT("'Estim costs of the project'!A1",TRUE),0,$C3-1,1048500,1))</f>
        <v>#N/A</v>
      </c>
      <c r="H3" s="213" t="e">
        <f t="shared" ref="H3:AL3" ca="1" si="0">SUMIF(INDIRECT("'Estim costs of the project'!D:D",TRUE),H$2,OFFSET(INDIRECT("'Estim costs of the project'!A1",TRUE),0,$C3-1,1048500,1))</f>
        <v>#N/A</v>
      </c>
      <c r="I3" s="213" t="e">
        <f t="shared" ca="1" si="0"/>
        <v>#N/A</v>
      </c>
      <c r="J3" s="213" t="e">
        <f t="shared" ca="1" si="0"/>
        <v>#N/A</v>
      </c>
      <c r="K3" s="213" t="e">
        <f t="shared" ca="1" si="0"/>
        <v>#N/A</v>
      </c>
      <c r="L3" s="213" t="e">
        <f t="shared" ca="1" si="0"/>
        <v>#N/A</v>
      </c>
      <c r="M3" s="213" t="e">
        <f t="shared" ca="1" si="0"/>
        <v>#N/A</v>
      </c>
      <c r="N3" s="213" t="e">
        <f t="shared" ca="1" si="0"/>
        <v>#N/A</v>
      </c>
      <c r="O3" s="213" t="e">
        <f t="shared" ca="1" si="0"/>
        <v>#N/A</v>
      </c>
      <c r="P3" s="213" t="e">
        <f t="shared" ca="1" si="0"/>
        <v>#N/A</v>
      </c>
      <c r="Q3" s="213" t="e">
        <f t="shared" ca="1" si="0"/>
        <v>#N/A</v>
      </c>
      <c r="R3" s="213" t="e">
        <f t="shared" ca="1" si="0"/>
        <v>#N/A</v>
      </c>
      <c r="S3" s="213" t="e">
        <f t="shared" ca="1" si="0"/>
        <v>#N/A</v>
      </c>
      <c r="T3" s="213" t="e">
        <f t="shared" ca="1" si="0"/>
        <v>#N/A</v>
      </c>
      <c r="U3" s="213" t="e">
        <f t="shared" ca="1" si="0"/>
        <v>#N/A</v>
      </c>
      <c r="V3" s="213" t="e">
        <f t="shared" ca="1" si="0"/>
        <v>#N/A</v>
      </c>
      <c r="W3" s="213" t="e">
        <f t="shared" ca="1" si="0"/>
        <v>#N/A</v>
      </c>
      <c r="X3" s="213" t="e">
        <f t="shared" ca="1" si="0"/>
        <v>#N/A</v>
      </c>
      <c r="Y3" s="213" t="e">
        <f t="shared" ca="1" si="0"/>
        <v>#N/A</v>
      </c>
      <c r="Z3" s="213" t="e">
        <f t="shared" ca="1" si="0"/>
        <v>#N/A</v>
      </c>
      <c r="AA3" s="213" t="e">
        <f t="shared" ca="1" si="0"/>
        <v>#N/A</v>
      </c>
      <c r="AB3" s="213" t="e">
        <f t="shared" ca="1" si="0"/>
        <v>#N/A</v>
      </c>
      <c r="AC3" s="213" t="e">
        <f t="shared" ca="1" si="0"/>
        <v>#N/A</v>
      </c>
      <c r="AD3" s="213" t="e">
        <f t="shared" ca="1" si="0"/>
        <v>#N/A</v>
      </c>
      <c r="AE3" s="213" t="e">
        <f t="shared" ca="1" si="0"/>
        <v>#N/A</v>
      </c>
      <c r="AF3" s="213" t="e">
        <f t="shared" ca="1" si="0"/>
        <v>#N/A</v>
      </c>
      <c r="AG3" s="213" t="e">
        <f t="shared" ca="1" si="0"/>
        <v>#N/A</v>
      </c>
      <c r="AH3" s="213" t="e">
        <f t="shared" ca="1" si="0"/>
        <v>#N/A</v>
      </c>
      <c r="AJ3" s="213" t="e">
        <f t="shared" ca="1" si="0"/>
        <v>#N/A</v>
      </c>
      <c r="AL3" s="213" t="e">
        <f t="shared" ca="1" si="0"/>
        <v>#N/A</v>
      </c>
      <c r="AN3" s="216" t="e">
        <f ca="1">AL3*AN$2</f>
        <v>#N/A</v>
      </c>
      <c r="AO3" s="220"/>
      <c r="AP3" s="218">
        <f ca="1">SUM(INDIRECT(ADDRESS(MATCH("HE",A:A,0)+1,COLUMN(AP3)) &amp; ":" &amp; ADDRESS(MATCH("TT",A:A,0)-1,COLUMN(AP3)),TRUE))</f>
        <v>0</v>
      </c>
      <c r="AR3" s="130" t="e">
        <f ca="1">IF(A3="TT",IF(AP3=0,0,IF(SUM(INDIRECT(CELL("address",OFFSET(AR3,MATCH("HE",A:A,0)-ROW(AR3),0))&amp;":"&amp;CELL("address",OFFSET(AR3,-1,0)),TRUE))-(ROWS(INDIRECT(CELL("address",OFFSET(AR3,MATCH("HE",A:A,0)-ROW(AR3),0))&amp;":"&amp;CELL("address",OFFSET(AR3,-1,0)),TRUE))-1)=0,1,0)),IF(AP3&lt;0,0,IF(AP3&gt;AN3,0,1)))</f>
        <v>#N/A</v>
      </c>
    </row>
    <row r="4" spans="1:44" ht="15" thickBot="1" x14ac:dyDescent="0.35">
      <c r="E4" s="139"/>
      <c r="F4" s="139"/>
      <c r="G4" s="221"/>
      <c r="AN4" s="222"/>
      <c r="AO4" s="222"/>
      <c r="AP4" s="222"/>
    </row>
    <row r="5" spans="1:44" ht="115.2" x14ac:dyDescent="0.3">
      <c r="A5" s="136"/>
      <c r="B5" s="142"/>
      <c r="C5" s="135"/>
      <c r="D5" s="135"/>
      <c r="E5" s="142"/>
      <c r="F5" s="142"/>
      <c r="G5" s="386" t="s">
        <v>636</v>
      </c>
      <c r="H5" s="370" t="s">
        <v>637</v>
      </c>
      <c r="I5" s="223" t="str">
        <f>EMP_TYPE1</f>
        <v>Type 1</v>
      </c>
      <c r="J5" s="223" t="str">
        <f>EMP_TYPE2</f>
        <v>Type 2</v>
      </c>
      <c r="K5" s="223" t="str">
        <f>EMP_TYPE3</f>
        <v>Type 3</v>
      </c>
      <c r="L5" s="223" t="str">
        <f>EMP_TYPE4</f>
        <v>Type 4</v>
      </c>
      <c r="M5" s="223" t="str">
        <f>EMP_OTHER</f>
        <v>Other</v>
      </c>
      <c r="N5" s="370" t="s">
        <v>638</v>
      </c>
      <c r="O5" s="370" t="s">
        <v>639</v>
      </c>
      <c r="P5" s="370" t="s">
        <v>640</v>
      </c>
      <c r="Q5" s="370" t="s">
        <v>641</v>
      </c>
      <c r="R5" s="372" t="s">
        <v>642</v>
      </c>
      <c r="S5" s="372" t="s">
        <v>643</v>
      </c>
      <c r="T5" s="370" t="s">
        <v>644</v>
      </c>
      <c r="U5" s="223" t="s">
        <v>11</v>
      </c>
      <c r="V5" s="223" t="s">
        <v>12</v>
      </c>
      <c r="W5" s="223" t="s">
        <v>13</v>
      </c>
      <c r="X5" s="370" t="s">
        <v>645</v>
      </c>
      <c r="Y5" s="370" t="s">
        <v>646</v>
      </c>
      <c r="Z5" s="225" t="s">
        <v>683</v>
      </c>
      <c r="AA5" s="225" t="s">
        <v>684</v>
      </c>
      <c r="AB5" s="225" t="s">
        <v>696</v>
      </c>
      <c r="AC5" s="225" t="s">
        <v>685</v>
      </c>
      <c r="AD5" s="225" t="s">
        <v>686</v>
      </c>
      <c r="AE5" s="225" t="s">
        <v>687</v>
      </c>
      <c r="AF5" s="372" t="s">
        <v>647</v>
      </c>
      <c r="AG5" s="378" t="s">
        <v>648</v>
      </c>
      <c r="AH5" s="380" t="s">
        <v>17</v>
      </c>
      <c r="AI5" s="224"/>
      <c r="AJ5" s="372" t="s">
        <v>649</v>
      </c>
      <c r="AK5" s="225"/>
      <c r="AL5" s="375" t="s">
        <v>608</v>
      </c>
      <c r="AM5" s="226"/>
      <c r="AN5" s="315" t="str">
        <f ca="1">"MAX EU
CONTRIBUTION
=
"&amp;TEXT(COFINPERCENT,"00 %")&amp;"
of "&amp;TEXT(INDIRECT("AL"&amp;MATCH("TT",A:A,0),TRUE),"###.###.##0 €")&amp;IF(MAXSUB=0,"","
or
"&amp;TEXT(MAXSUB,"###.###.###.##0 €"))</f>
        <v>MAX EU
CONTRIBUTION
=
TYPE HERE THE CO-FINANCING RATE
of 0 €
or
TYPE HERE THE MAXIMUM EU CONTRIBUTION</v>
      </c>
      <c r="AO5" s="227"/>
      <c r="AP5" s="228" t="e">
        <f ca="1">"Your maximal
EU
contribution
corresponding to
your budget
= 
" &amp;  TEXT(IF((INDIRECT("AL" &amp; MATCH("TT",A:A,0),TRUE)*AN2)&gt;MAXSUB,MAXSUB,INDIRECT("AL" &amp; MATCH("TT",A:A,0),TRUE)*AN2),"###.###.##0 €")</f>
        <v>#VALUE!</v>
      </c>
      <c r="AQ5" s="229"/>
      <c r="AR5" s="142"/>
    </row>
    <row r="6" spans="1:44" ht="29.4" thickBot="1" x14ac:dyDescent="0.35">
      <c r="A6" s="136"/>
      <c r="B6" s="142" t="s">
        <v>579</v>
      </c>
      <c r="C6" s="135"/>
      <c r="D6" s="135"/>
      <c r="E6" s="137"/>
      <c r="F6" s="137"/>
      <c r="G6" s="387"/>
      <c r="H6" s="371"/>
      <c r="I6" s="230"/>
      <c r="J6" s="231"/>
      <c r="K6" s="231"/>
      <c r="L6" s="231"/>
      <c r="M6" s="232"/>
      <c r="N6" s="371"/>
      <c r="O6" s="371"/>
      <c r="P6" s="371"/>
      <c r="Q6" s="371"/>
      <c r="R6" s="373"/>
      <c r="S6" s="373"/>
      <c r="T6" s="371"/>
      <c r="U6" s="230"/>
      <c r="V6" s="231"/>
      <c r="W6" s="232"/>
      <c r="X6" s="371"/>
      <c r="Y6" s="371"/>
      <c r="Z6" s="383"/>
      <c r="AA6" s="384"/>
      <c r="AB6" s="384"/>
      <c r="AC6" s="384"/>
      <c r="AD6" s="384"/>
      <c r="AE6" s="385"/>
      <c r="AF6" s="373"/>
      <c r="AG6" s="379"/>
      <c r="AH6" s="381"/>
      <c r="AI6" s="236"/>
      <c r="AJ6" s="373"/>
      <c r="AK6" s="237"/>
      <c r="AL6" s="376"/>
      <c r="AM6" s="238"/>
      <c r="AO6" s="239"/>
      <c r="AP6" s="240"/>
      <c r="AQ6" s="241"/>
      <c r="AR6" s="137"/>
    </row>
    <row r="7" spans="1:44" ht="29.4" thickBot="1" x14ac:dyDescent="0.35">
      <c r="A7" s="137"/>
      <c r="B7" s="142" t="s">
        <v>579</v>
      </c>
      <c r="C7" s="135"/>
      <c r="D7" s="135"/>
      <c r="E7" s="144"/>
      <c r="F7" s="144"/>
      <c r="G7" s="388"/>
      <c r="H7" s="233"/>
      <c r="I7" s="234"/>
      <c r="J7" s="234"/>
      <c r="K7" s="234"/>
      <c r="L7" s="234"/>
      <c r="M7" s="234"/>
      <c r="N7" s="234"/>
      <c r="O7" s="234"/>
      <c r="P7" s="234"/>
      <c r="Q7" s="235"/>
      <c r="R7" s="374"/>
      <c r="S7" s="374"/>
      <c r="T7" s="233"/>
      <c r="U7" s="234"/>
      <c r="V7" s="234"/>
      <c r="W7" s="234"/>
      <c r="X7" s="234"/>
      <c r="Y7" s="234"/>
      <c r="Z7" s="234"/>
      <c r="AA7" s="234"/>
      <c r="AB7" s="234"/>
      <c r="AC7" s="234"/>
      <c r="AD7" s="234"/>
      <c r="AE7" s="235"/>
      <c r="AF7" s="374"/>
      <c r="AG7" s="233"/>
      <c r="AH7" s="382"/>
      <c r="AI7" s="242"/>
      <c r="AJ7" s="374"/>
      <c r="AK7" s="243"/>
      <c r="AL7" s="377"/>
      <c r="AM7" s="238"/>
      <c r="AN7" s="244" t="s">
        <v>634</v>
      </c>
      <c r="AO7" s="245"/>
      <c r="AP7" s="244" t="s">
        <v>671</v>
      </c>
      <c r="AQ7" s="246"/>
      <c r="AR7" s="137"/>
    </row>
    <row r="8" spans="1:44" x14ac:dyDescent="0.3">
      <c r="A8" s="138" t="s">
        <v>577</v>
      </c>
      <c r="C8" s="132"/>
      <c r="D8" s="132"/>
      <c r="AN8" s="247"/>
      <c r="AO8" s="245"/>
      <c r="AP8" s="247"/>
      <c r="AQ8" s="247"/>
      <c r="AR8" s="143"/>
    </row>
    <row r="9" spans="1:44" s="129" customFormat="1" x14ac:dyDescent="0.3">
      <c r="A9" s="131">
        <v>1</v>
      </c>
      <c r="B9" s="132">
        <f>IF(A9="TT",3,IF(B8=1,2,1))</f>
        <v>1</v>
      </c>
      <c r="C9" s="133">
        <f ca="1">MATCH(A9,INDIRECT("'Estim costs of the project'!2:2",TRUE),0)+IF(A9="TT",0,1)</f>
        <v>20</v>
      </c>
      <c r="D9" s="133" t="str">
        <f ca="1">IF(OFFSET(D9,0,-3)="TT","",""&amp;INDIRECT("'Beneficiaries List'!I" &amp; MATCH(A9,'Beneficiaries List'!J:J,0),TRUE))</f>
        <v>B</v>
      </c>
      <c r="E9" s="134" t="str">
        <f ca="1">IF(OFFSET(E9,0,-4)="TT","TOTAL",""&amp;INDIRECT("'Beneficiaries List'!B" &amp; MATCH(A9,'Beneficiaries List'!J:J,0),TRUE))</f>
        <v/>
      </c>
      <c r="F9" s="134" t="str">
        <f ca="1">IF(OFFSET(F9,0,-5)="TT","Consortium",""&amp;INDIRECT("'Beneficiaries List'!C" &amp; MATCH(A9,'Beneficiaries List'!J:J,0),TRUE))</f>
        <v/>
      </c>
      <c r="G9" s="211">
        <f ca="1">SUMIF(INDIRECT("'Estim costs of the project'!D:D",TRUE),G$2,OFFSET(INDIRECT("'Estim costs of the project'!A1",TRUE),0,$C9-1,1048500,1))</f>
        <v>0</v>
      </c>
      <c r="H9" s="212">
        <f t="shared" ref="H9:AL10" ca="1" si="1">SUMIF(INDIRECT("'Estim costs of the project'!D:D",TRUE),H$2,OFFSET(INDIRECT("'Estim costs of the project'!A1",TRUE),0,$C9-1,1048500,1))</f>
        <v>0</v>
      </c>
      <c r="I9" s="213">
        <f t="shared" ca="1" si="1"/>
        <v>0</v>
      </c>
      <c r="J9" s="213">
        <f t="shared" ca="1" si="1"/>
        <v>0</v>
      </c>
      <c r="K9" s="213">
        <f t="shared" ca="1" si="1"/>
        <v>0</v>
      </c>
      <c r="L9" s="213">
        <f t="shared" ca="1" si="1"/>
        <v>0</v>
      </c>
      <c r="M9" s="213">
        <f t="shared" ca="1" si="1"/>
        <v>0</v>
      </c>
      <c r="N9" s="212">
        <f t="shared" ca="1" si="1"/>
        <v>0</v>
      </c>
      <c r="O9" s="212">
        <f t="shared" ca="1" si="1"/>
        <v>0</v>
      </c>
      <c r="P9" s="212">
        <f t="shared" ca="1" si="1"/>
        <v>0</v>
      </c>
      <c r="Q9" s="212">
        <f t="shared" ca="1" si="1"/>
        <v>0</v>
      </c>
      <c r="R9" s="211">
        <f t="shared" ca="1" si="1"/>
        <v>0</v>
      </c>
      <c r="S9" s="211">
        <f t="shared" ca="1" si="1"/>
        <v>0</v>
      </c>
      <c r="T9" s="212">
        <f t="shared" ca="1" si="1"/>
        <v>0</v>
      </c>
      <c r="U9" s="213">
        <f t="shared" ca="1" si="1"/>
        <v>0</v>
      </c>
      <c r="V9" s="213">
        <f t="shared" ca="1" si="1"/>
        <v>0</v>
      </c>
      <c r="W9" s="213">
        <f t="shared" ca="1" si="1"/>
        <v>0</v>
      </c>
      <c r="X9" s="212">
        <f t="shared" ca="1" si="1"/>
        <v>0</v>
      </c>
      <c r="Y9" s="212">
        <f t="shared" ca="1" si="1"/>
        <v>0</v>
      </c>
      <c r="Z9" s="213">
        <f t="shared" ca="1" si="1"/>
        <v>0</v>
      </c>
      <c r="AA9" s="213">
        <f t="shared" ca="1" si="1"/>
        <v>0</v>
      </c>
      <c r="AB9" s="213">
        <f t="shared" ca="1" si="1"/>
        <v>0</v>
      </c>
      <c r="AC9" s="213">
        <f t="shared" ca="1" si="1"/>
        <v>0</v>
      </c>
      <c r="AD9" s="213">
        <f t="shared" ca="1" si="1"/>
        <v>0</v>
      </c>
      <c r="AE9" s="213">
        <f t="shared" ca="1" si="1"/>
        <v>0</v>
      </c>
      <c r="AF9" s="211">
        <f t="shared" ca="1" si="1"/>
        <v>0</v>
      </c>
      <c r="AG9" s="213">
        <f t="shared" ca="1" si="1"/>
        <v>0</v>
      </c>
      <c r="AH9" s="214">
        <f t="shared" ca="1" si="1"/>
        <v>0</v>
      </c>
      <c r="AI9" s="215"/>
      <c r="AJ9" s="211">
        <f t="shared" ca="1" si="1"/>
        <v>0</v>
      </c>
      <c r="AK9" s="215"/>
      <c r="AL9" s="214">
        <f t="shared" ca="1" si="1"/>
        <v>0</v>
      </c>
      <c r="AM9" s="215"/>
      <c r="AN9" s="216" t="e">
        <f ca="1">AL9*AN$2</f>
        <v>#VALUE!</v>
      </c>
      <c r="AO9" s="217"/>
      <c r="AP9" s="280"/>
      <c r="AQ9" s="215"/>
      <c r="AR9" s="132" t="e">
        <f ca="1">IF(A9="TT",IF(AP9=0,0,IF(SUM(INDIRECT(CELL("address",OFFSET(AR9,MATCH("HE",A:A,0)-ROW(AR9),0))&amp;":"&amp;CELL("address",OFFSET(AR9,-1,0)),TRUE))-(ROWS(INDIRECT(CELL("address",OFFSET(AR9,MATCH("HE",A:A,0)-ROW(AR9),0))&amp;":"&amp;CELL("address",OFFSET(AR9,-1,0)),TRUE))-1)=0,1,0)),IF(AP9&lt;0,0,IF(AP9&gt;AN9,0,1)))</f>
        <v>#VALUE!</v>
      </c>
    </row>
    <row r="10" spans="1:44" s="129" customFormat="1" x14ac:dyDescent="0.3">
      <c r="A10" s="131" t="s">
        <v>490</v>
      </c>
      <c r="B10" s="132">
        <f>IF(A10="TT",3,IF(B9=1,2,1))</f>
        <v>3</v>
      </c>
      <c r="C10" s="133">
        <f ca="1">MATCH(A10,INDIRECT("'Estim costs of the project'!2:2",TRUE),0)+IF(A10="TT",0,1)</f>
        <v>22</v>
      </c>
      <c r="D10" s="133" t="str">
        <f ca="1">IF(OFFSET(D10,0,-3)="TT","",""&amp;INDIRECT("'Beneficiaries List'!I" &amp; MATCH(A10,'Beneficiaries List'!J:J,0),TRUE))</f>
        <v/>
      </c>
      <c r="E10" s="134" t="str">
        <f ca="1">IF(OFFSET(E10,0,-4)="TT","TOTAL",""&amp;INDIRECT("'Beneficiaries List'!B" &amp; MATCH(A10,'Beneficiaries List'!J:J,0),TRUE))</f>
        <v>TOTAL</v>
      </c>
      <c r="F10" s="134" t="str">
        <f ca="1">IF(OFFSET(F10,0,-5)="TT","Consortium",""&amp;INDIRECT("'Beneficiaries List'!C" &amp; MATCH(A10,'Beneficiaries List'!J:J,0),TRUE))</f>
        <v>Consortium</v>
      </c>
      <c r="G10" s="211">
        <f ca="1">SUMIF(INDIRECT("'Estim costs of the project'!D:D",TRUE),G$2,OFFSET(INDIRECT("'Estim costs of the project'!A1",TRUE),0,$C10-1,1048500,1))</f>
        <v>0</v>
      </c>
      <c r="H10" s="212">
        <f t="shared" ca="1" si="1"/>
        <v>0</v>
      </c>
      <c r="I10" s="213">
        <f t="shared" ca="1" si="1"/>
        <v>0</v>
      </c>
      <c r="J10" s="213">
        <f t="shared" ca="1" si="1"/>
        <v>0</v>
      </c>
      <c r="K10" s="213">
        <f t="shared" ca="1" si="1"/>
        <v>0</v>
      </c>
      <c r="L10" s="213">
        <f t="shared" ca="1" si="1"/>
        <v>0</v>
      </c>
      <c r="M10" s="213">
        <f t="shared" ca="1" si="1"/>
        <v>0</v>
      </c>
      <c r="N10" s="212">
        <f t="shared" ca="1" si="1"/>
        <v>0</v>
      </c>
      <c r="O10" s="212">
        <f t="shared" ca="1" si="1"/>
        <v>0</v>
      </c>
      <c r="P10" s="212">
        <f t="shared" ca="1" si="1"/>
        <v>0</v>
      </c>
      <c r="Q10" s="212">
        <f t="shared" ca="1" si="1"/>
        <v>0</v>
      </c>
      <c r="R10" s="211">
        <f t="shared" ca="1" si="1"/>
        <v>0</v>
      </c>
      <c r="S10" s="211">
        <f t="shared" ca="1" si="1"/>
        <v>0</v>
      </c>
      <c r="T10" s="212">
        <f t="shared" ca="1" si="1"/>
        <v>0</v>
      </c>
      <c r="U10" s="213">
        <f t="shared" ca="1" si="1"/>
        <v>0</v>
      </c>
      <c r="V10" s="213">
        <f t="shared" ca="1" si="1"/>
        <v>0</v>
      </c>
      <c r="W10" s="213">
        <f t="shared" ca="1" si="1"/>
        <v>0</v>
      </c>
      <c r="X10" s="212">
        <f t="shared" ca="1" si="1"/>
        <v>0</v>
      </c>
      <c r="Y10" s="212">
        <f t="shared" ca="1" si="1"/>
        <v>0</v>
      </c>
      <c r="Z10" s="213">
        <f t="shared" ca="1" si="1"/>
        <v>0</v>
      </c>
      <c r="AA10" s="213">
        <f t="shared" ca="1" si="1"/>
        <v>0</v>
      </c>
      <c r="AB10" s="213">
        <f t="shared" ca="1" si="1"/>
        <v>0</v>
      </c>
      <c r="AC10" s="213">
        <f t="shared" ca="1" si="1"/>
        <v>0</v>
      </c>
      <c r="AD10" s="213">
        <f t="shared" ca="1" si="1"/>
        <v>0</v>
      </c>
      <c r="AE10" s="213">
        <f t="shared" ca="1" si="1"/>
        <v>0</v>
      </c>
      <c r="AF10" s="211">
        <f t="shared" ca="1" si="1"/>
        <v>0</v>
      </c>
      <c r="AG10" s="213">
        <f t="shared" ca="1" si="1"/>
        <v>0</v>
      </c>
      <c r="AH10" s="214">
        <f t="shared" ca="1" si="1"/>
        <v>0</v>
      </c>
      <c r="AI10" s="215"/>
      <c r="AJ10" s="211">
        <f t="shared" ca="1" si="1"/>
        <v>0</v>
      </c>
      <c r="AK10" s="215"/>
      <c r="AL10" s="214">
        <f t="shared" ca="1" si="1"/>
        <v>0</v>
      </c>
      <c r="AM10" s="215"/>
      <c r="AN10" s="216" t="e">
        <f ca="1">AL10*AN$2</f>
        <v>#VALUE!</v>
      </c>
      <c r="AO10" s="217"/>
      <c r="AP10" s="218">
        <f ca="1">SUM(INDIRECT(ADDRESS(MATCH("HE",A:A,0)+1,COLUMN(AP10)) &amp; ":" &amp; ADDRESS(MATCH("TT",A:A,0)-1,COLUMN(AP10)),TRUE))</f>
        <v>0</v>
      </c>
      <c r="AQ10" s="215"/>
      <c r="AR10" s="132">
        <f ca="1">IF(A10="TT",IF(AP10=0,0,IF(SUM(INDIRECT(CELL("address",OFFSET(AR10,MATCH("HE",A:A,0)-ROW(AR10),0))&amp;":"&amp;CELL("address",OFFSET(AR10,-1,0)),TRUE))-(ROWS(INDIRECT(CELL("address",OFFSET(AR10,MATCH("HE",A:A,0)-ROW(AR10),0))&amp;":"&amp;CELL("address",OFFSET(AR10,-1,0)),TRUE))-1)=0,1,0)),IF(AP10&lt;0,0,IF(AP10&gt;AN10,0,1)))</f>
        <v>0</v>
      </c>
    </row>
    <row r="11" spans="1:44" x14ac:dyDescent="0.3">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row>
    <row r="12" spans="1:44" x14ac:dyDescent="0.3">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row>
    <row r="13" spans="1:44" x14ac:dyDescent="0.3">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row>
    <row r="14" spans="1:44" x14ac:dyDescent="0.3">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row>
    <row r="15" spans="1:44" x14ac:dyDescent="0.3">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row>
    <row r="16" spans="1:44" x14ac:dyDescent="0.3">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row>
    <row r="17" spans="1:44" x14ac:dyDescent="0.3">
      <c r="A17"/>
      <c r="B17"/>
      <c r="C17"/>
      <c r="D17"/>
      <c r="E17"/>
      <c r="F17"/>
      <c r="G17"/>
      <c r="H17"/>
      <c r="I17"/>
      <c r="J17"/>
      <c r="K17"/>
      <c r="L17"/>
      <c r="M17"/>
      <c r="N17"/>
      <c r="O17"/>
      <c r="P17"/>
      <c r="Q17"/>
      <c r="R17"/>
      <c r="S17"/>
      <c r="T17"/>
      <c r="U17"/>
      <c r="V17"/>
      <c r="W17"/>
      <c r="X17"/>
      <c r="Y17"/>
      <c r="Z17" s="129"/>
      <c r="AA17" s="129"/>
      <c r="AB17" s="129"/>
      <c r="AC17" s="129"/>
      <c r="AD17" s="129"/>
      <c r="AE17" s="129"/>
      <c r="AF17"/>
      <c r="AG17"/>
      <c r="AH17"/>
      <c r="AI17"/>
      <c r="AJ17"/>
      <c r="AK17"/>
      <c r="AL17"/>
      <c r="AM17"/>
      <c r="AN17"/>
      <c r="AO17"/>
      <c r="AP17"/>
      <c r="AQ17"/>
      <c r="AR17"/>
    </row>
    <row r="18" spans="1:44" x14ac:dyDescent="0.3">
      <c r="A18"/>
      <c r="B18"/>
      <c r="C18"/>
      <c r="D18"/>
      <c r="E18"/>
      <c r="F18"/>
      <c r="G18"/>
      <c r="H18"/>
      <c r="I18"/>
      <c r="J18"/>
      <c r="K18"/>
      <c r="L18"/>
      <c r="M18"/>
      <c r="N18"/>
      <c r="O18"/>
      <c r="P18"/>
      <c r="Q18"/>
      <c r="R18"/>
      <c r="S18"/>
      <c r="T18"/>
      <c r="U18"/>
      <c r="V18"/>
      <c r="W18"/>
      <c r="X18"/>
      <c r="Y18"/>
      <c r="Z18" s="129"/>
      <c r="AA18" s="129"/>
      <c r="AB18" s="129"/>
      <c r="AC18" s="129"/>
      <c r="AD18" s="129"/>
      <c r="AE18" s="129"/>
      <c r="AF18"/>
      <c r="AG18"/>
      <c r="AH18"/>
      <c r="AI18"/>
      <c r="AJ18"/>
      <c r="AK18"/>
      <c r="AL18"/>
      <c r="AM18"/>
      <c r="AN18"/>
      <c r="AO18"/>
      <c r="AP18"/>
      <c r="AQ18"/>
      <c r="AR18"/>
    </row>
  </sheetData>
  <sheetProtection algorithmName="SHA-512" hashValue="GOgxBNNmG8vHWSGWTD9RuZuqd/z/0H2milPV52sneV+2+FbPXz0OxsRvuSjZ7CrmPO7Yt6dTboe1O1fDayhM3g==" saltValue="CliWeGmOLbPz2Ia205YNMg==" spinCount="100000" sheet="1" objects="1" scenarios="1"/>
  <mergeCells count="17">
    <mergeCell ref="G5:G7"/>
    <mergeCell ref="H5:H6"/>
    <mergeCell ref="N5:N6"/>
    <mergeCell ref="O5:O6"/>
    <mergeCell ref="P5:P6"/>
    <mergeCell ref="AL5:AL7"/>
    <mergeCell ref="Y5:Y6"/>
    <mergeCell ref="AF5:AF7"/>
    <mergeCell ref="AG5:AG6"/>
    <mergeCell ref="AH5:AH7"/>
    <mergeCell ref="AJ5:AJ7"/>
    <mergeCell ref="Z6:AE6"/>
    <mergeCell ref="Q5:Q6"/>
    <mergeCell ref="R5:R7"/>
    <mergeCell ref="S5:S7"/>
    <mergeCell ref="T5:T6"/>
    <mergeCell ref="X5:X6"/>
  </mergeCells>
  <conditionalFormatting sqref="E2:F2 H2:Q2 T2:AE2 AG2 AN2">
    <cfRule type="expression" dxfId="248" priority="1270">
      <formula>$B2=3</formula>
    </cfRule>
    <cfRule type="expression" dxfId="247" priority="1271">
      <formula>$B2=2</formula>
    </cfRule>
    <cfRule type="expression" dxfId="246" priority="1272">
      <formula>$B2=1</formula>
    </cfRule>
  </conditionalFormatting>
  <conditionalFormatting sqref="AP2">
    <cfRule type="expression" dxfId="245" priority="521">
      <formula>AND($B2=3, AR2=0)</formula>
    </cfRule>
    <cfRule type="expression" dxfId="244" priority="522">
      <formula>$B2=3</formula>
    </cfRule>
    <cfRule type="expression" dxfId="243" priority="523">
      <formula>$B2=2</formula>
    </cfRule>
    <cfRule type="expression" dxfId="242" priority="524">
      <formula>$B2=1</formula>
    </cfRule>
  </conditionalFormatting>
  <conditionalFormatting sqref="E9:F9 H9:Q9 T9:AE9 AG9 AN9">
    <cfRule type="expression" dxfId="25" priority="14">
      <formula>$B9=3</formula>
    </cfRule>
    <cfRule type="expression" dxfId="24" priority="15">
      <formula>$B9=2</formula>
    </cfRule>
    <cfRule type="expression" dxfId="23" priority="16">
      <formula>$B9=1</formula>
    </cfRule>
  </conditionalFormatting>
  <conditionalFormatting sqref="AP9">
    <cfRule type="expression" dxfId="22" priority="9">
      <formula>AND($B9=3, AR9=0)</formula>
    </cfRule>
    <cfRule type="expression" dxfId="21" priority="10">
      <formula>$B9=3</formula>
    </cfRule>
    <cfRule type="expression" dxfId="20" priority="11">
      <formula>$B9=2</formula>
    </cfRule>
    <cfRule type="expression" dxfId="19" priority="12">
      <formula>$B9=1</formula>
    </cfRule>
  </conditionalFormatting>
  <conditionalFormatting sqref="E10:F10 H10:Q10 T10:AE10 AG10 AN10">
    <cfRule type="expression" dxfId="18" priority="6">
      <formula>$B10=3</formula>
    </cfRule>
    <cfRule type="expression" dxfId="17" priority="7">
      <formula>$B10=2</formula>
    </cfRule>
    <cfRule type="expression" dxfId="16" priority="8">
      <formula>$B10=1</formula>
    </cfRule>
  </conditionalFormatting>
  <conditionalFormatting sqref="AP10">
    <cfRule type="expression" dxfId="15" priority="1">
      <formula>AND($B10=3, AR10=0)</formula>
    </cfRule>
    <cfRule type="expression" dxfId="14" priority="2">
      <formula>$B10=3</formula>
    </cfRule>
    <cfRule type="expression" dxfId="13" priority="3">
      <formula>$B10=2</formula>
    </cfRule>
    <cfRule type="expression" dxfId="12" priority="4">
      <formula>$B10=1</formula>
    </cfRule>
  </conditionalFormatting>
  <pageMargins left="0.70866141732283472" right="0.70866141732283472" top="0.74803149606299213" bottom="0.74803149606299213" header="0.31496062992125984" footer="0.31496062992125984"/>
  <pageSetup paperSize="9" scale="21"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1167" id="{F87A2836-76E3-47FA-B5C5-6D54F175C5E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AR2</xm:sqref>
        </x14:conditionalFormatting>
        <x14:conditionalFormatting xmlns:xm="http://schemas.microsoft.com/office/excel/2006/main">
          <x14:cfRule type="iconSet" priority="13" id="{A2A2A6EA-8787-47D7-A70B-16C8CF8BEC8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AR9</xm:sqref>
        </x14:conditionalFormatting>
        <x14:conditionalFormatting xmlns:xm="http://schemas.microsoft.com/office/excel/2006/main">
          <x14:cfRule type="iconSet" priority="5" id="{88BC7450-196D-4204-AA7C-BF553DE6CBD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AR10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F19"/>
  <sheetViews>
    <sheetView showGridLines="0" topLeftCell="C5" workbookViewId="0">
      <selection activeCell="C5" sqref="C5"/>
    </sheetView>
  </sheetViews>
  <sheetFormatPr defaultRowHeight="14.4" x14ac:dyDescent="0.3"/>
  <cols>
    <col min="1" max="1" width="3.21875" style="69" hidden="1" customWidth="1"/>
    <col min="2" max="2" width="5.6640625" style="70" hidden="1" customWidth="1"/>
    <col min="3" max="3" width="52.109375" bestFit="1" customWidth="1"/>
    <col min="4" max="4" width="23.21875" bestFit="1" customWidth="1"/>
    <col min="5" max="5" width="14.109375" style="245" bestFit="1" customWidth="1"/>
    <col min="6" max="8" width="14.109375" bestFit="1" customWidth="1"/>
    <col min="9" max="9" width="18.33203125" bestFit="1" customWidth="1"/>
    <col min="10" max="10" width="18.109375" bestFit="1" customWidth="1"/>
  </cols>
  <sheetData>
    <row r="1" spans="1:6" hidden="1" x14ac:dyDescent="0.3">
      <c r="B1" s="70" t="e">
        <f t="shared" ref="B1" ca="1" si="0">IF(OFFSET(B1,-1,-1)="HE",1,IF(OFFSET(B1,0,-1)="TT",3,IF(OFFSET(B1,-1,0)=1,2,1)))</f>
        <v>#REF!</v>
      </c>
      <c r="C1" s="84" t="e">
        <f ca="1">IF(OFFSET(C1,0,-2)="TT","TOTAL",""&amp;INDIRECT("'Beneficiaries List'!B" &amp; MATCH(A1,'Beneficiaries List'!J:J,0),TRUE))</f>
        <v>#N/A</v>
      </c>
      <c r="D1" s="84" t="e">
        <f ca="1">IF(OFFSET(C1,0,-2)="TT","Consortium",""&amp;INDIRECT("'Beneficiaries List'!C" &amp; MATCH(A1,'Beneficiaries List'!J:J,0),TRUE))</f>
        <v>#N/A</v>
      </c>
      <c r="E1" s="314" t="str">
        <f ca="1">IF(StatusBudget=0,"No budget defined",IF(OFFSET(E1,ROW(E$4)-ROW(E1),0)="TT",SUM(INDIRECT(ADDRESS(ROW(E1),COLUMN($D1)+1)&amp;":"&amp;ADDRESS(ROW(E1),COLUMN(E1)-1),TRUE)),IF($A1="TT",SUM(INDIRECT(ADDRESS(MATCH("HE",$A:$A,0)+1,COLUMN(E1))&amp;":"&amp;ADDRESS(ROW(E1)-1,COLUMN(E1)),TRUE)),IF(ROUND(INDIRECT("EGR!"&amp;CELL("address",OFFSET(E1,0,EGR!$D$3-COLUMN(E1))),TRUE),2) * ROUND(OFFSET(INDIRECT("'Proposal Budget'!A1",TRUE),MATCH($A1,'Proposal Budget'!$A:$A,0)-1,COLUMN($AP1)-1),2)=0,0,ROUND(INDIRECT("EGR!"&amp;CELL("address",E1),TRUE),2) / ROUND(INDIRECT("EGR!"&amp;CELL("address",OFFSET(E1,0,EGR!$D$3-COLUMN(E1))),TRUE),2) * ROUND(OFFSET(INDIRECT("'Proposal Budget'!A1",TRUE),MATCH($A1,'Proposal Budget'!$A:$A,0)-1,COLUMN($AP1)-1),2)))))</f>
        <v>No budget defined</v>
      </c>
    </row>
    <row r="2" spans="1:6" ht="21" hidden="1" x14ac:dyDescent="0.4">
      <c r="C2" s="70" t="s">
        <v>578</v>
      </c>
      <c r="D2" s="125">
        <v>999999999</v>
      </c>
      <c r="E2" s="250">
        <v>999999999.99000001</v>
      </c>
      <c r="F2" s="250">
        <v>999999999.99000001</v>
      </c>
    </row>
    <row r="3" spans="1:6" hidden="1" x14ac:dyDescent="0.3">
      <c r="B3" s="71" t="str">
        <f>ADDRESS(E3,COLUMN(C1))</f>
        <v>$C$7</v>
      </c>
      <c r="C3" s="72">
        <f>MATCH("TT",A:A,0)</f>
        <v>8</v>
      </c>
      <c r="D3" s="73">
        <f ca="1">MATCH("TT",4:4,0)</f>
        <v>6</v>
      </c>
      <c r="E3" s="251">
        <f>MATCH("HE",A:A,0)+1</f>
        <v>7</v>
      </c>
    </row>
    <row r="4" spans="1:6" hidden="1" x14ac:dyDescent="0.3">
      <c r="C4" s="70"/>
      <c r="D4" s="155">
        <f ca="1">INDIRECT("'Proposal Budget'!AL" &amp; MATCH("TT",'Proposal Budget'!A:A,0),TRUE)</f>
        <v>0</v>
      </c>
      <c r="E4" s="250">
        <v>1</v>
      </c>
      <c r="F4" t="s">
        <v>490</v>
      </c>
    </row>
    <row r="5" spans="1:6" ht="21" x14ac:dyDescent="0.4">
      <c r="C5" s="88" t="s">
        <v>607</v>
      </c>
      <c r="D5" s="248">
        <f ca="1">MyRequetedEUContribution</f>
        <v>0</v>
      </c>
      <c r="E5" s="252" t="str">
        <f ca="1">IF(D5="N/A","","EUR")</f>
        <v>EUR</v>
      </c>
    </row>
    <row r="6" spans="1:6" ht="36" x14ac:dyDescent="0.3">
      <c r="A6" s="69" t="s">
        <v>577</v>
      </c>
      <c r="C6" s="122" t="s">
        <v>601</v>
      </c>
      <c r="D6" s="123" t="s">
        <v>19</v>
      </c>
      <c r="E6" s="253" t="str">
        <f ca="1">IF(OFFSET(E6,-2,0)="TT","Maximum
Grant
Amount",INDIRECT("'Work Packages List'!A" &amp; MATCH(OFFSET(E6,-2,0),'Work Packages List'!$J:$J,0),TRUE) &amp; "
" &amp; INDIRECT("'Work Packages List'!B" &amp; MATCH(OFFSET(E6,-2,0),'Work Packages List'!$J:$J,0),TRUE))</f>
        <v xml:space="preserve">WP 001
</v>
      </c>
      <c r="F6" s="253" t="str">
        <f ca="1">IF(OFFSET(F6,-2,0)="TT","Maximum
Grant
Amount",INDIRECT("'Work Packages List'!A" &amp; MATCH(OFFSET(F6,-2,0),'Work Packages List'!$J:$J,0),TRUE) &amp; "
" &amp; INDIRECT("'Work Packages List'!B" &amp; MATCH(OFFSET(F6,-2,0),'Work Packages List'!$J:$J,0),TRUE))</f>
        <v>Maximum
Grant
Amount</v>
      </c>
    </row>
    <row r="7" spans="1:6" x14ac:dyDescent="0.3">
      <c r="A7">
        <v>1</v>
      </c>
      <c r="B7" s="70">
        <f t="shared" ref="B7:B8" ca="1" si="1">IF(OFFSET(B7,-1,-1)="HE",1,IF(OFFSET(B7,0,-1)="TT",3,IF(OFFSET(B7,-1,0)=1,2,1)))</f>
        <v>1</v>
      </c>
      <c r="C7" s="84" t="str">
        <f ca="1">IF(OFFSET(C7,0,-2)="TT","TOTAL",""&amp;INDIRECT("'Beneficiaries List'!B" &amp; MATCH(A7,'Beneficiaries List'!J:J,0),TRUE))</f>
        <v/>
      </c>
      <c r="D7" s="84" t="str">
        <f ca="1">IF(OFFSET(C7,0,-2)="TT","Consortium",""&amp;INDIRECT("'Beneficiaries List'!C" &amp; MATCH(A7,'Beneficiaries List'!J:J,0),TRUE))</f>
        <v/>
      </c>
      <c r="E7" s="314" t="str">
        <f ca="1">IF(StatusBudget=0,"No budget defined",IF(OFFSET(E7,ROW(E$4)-ROW(E7),0)="TT",SUM(INDIRECT(ADDRESS(ROW(E7),COLUMN($D7)+1)&amp;":"&amp;ADDRESS(ROW(E7),COLUMN(E7)-1),TRUE)),IF($A7="TT",SUM(INDIRECT(ADDRESS(MATCH("HE",$A:$A,0)+1,COLUMN(E7))&amp;":"&amp;ADDRESS(ROW(E7)-1,COLUMN(E7)),TRUE)),IF(ROUND(INDIRECT("EGR!"&amp;CELL("address",OFFSET(E7,0,EGR!$D$3-COLUMN(E7))),TRUE),2) * ROUND(OFFSET(INDIRECT("'Proposal Budget'!A1",TRUE),MATCH($A7,'Proposal Budget'!$A:$A,0)-1,COLUMN($AP7)-1),2)=0,0,ROUND(INDIRECT("EGR!"&amp;CELL("address",E7),TRUE),2) / ROUND(INDIRECT("EGR!"&amp;CELL("address",OFFSET(E7,0,EGR!$D$3-COLUMN(E7))),TRUE),2) * ROUND(OFFSET(INDIRECT("'Proposal Budget'!A1",TRUE),MATCH($A7,'Proposal Budget'!$A:$A,0)-1,COLUMN($AP7)-1),2)))))</f>
        <v>No budget defined</v>
      </c>
      <c r="F7" s="314" t="str">
        <f ca="1">IF(StatusBudget=0,"No budget defined",IF(OFFSET(F7,ROW(F$4)-ROW(F7),0)="TT",SUM(INDIRECT(ADDRESS(ROW(F7),COLUMN($D7)+1)&amp;":"&amp;ADDRESS(ROW(F7),COLUMN(F7)-1),TRUE)),IF($A7="TT",SUM(INDIRECT(ADDRESS(MATCH("HE",$A:$A,0)+1,COLUMN(F7))&amp;":"&amp;ADDRESS(ROW(F7)-1,COLUMN(F7)),TRUE)),IF(ROUND(INDIRECT("EGR!"&amp;CELL("address",OFFSET(F7,0,EGR!$D$3-COLUMN(F7))),TRUE),2) * ROUND(OFFSET(INDIRECT("'Proposal Budget'!A1",TRUE),MATCH($A7,'Proposal Budget'!$A:$A,0)-1,COLUMN($AP7)-1),2)=0,0,ROUND(INDIRECT("EGR!"&amp;CELL("address",F7),TRUE),2) / ROUND(INDIRECT("EGR!"&amp;CELL("address",OFFSET(F7,0,EGR!$D$3-COLUMN(F7))),TRUE),2) * ROUND(OFFSET(INDIRECT("'Proposal Budget'!A1",TRUE),MATCH($A7,'Proposal Budget'!$A:$A,0)-1,COLUMN($AP7)-1),2)))))</f>
        <v>No budget defined</v>
      </c>
    </row>
    <row r="8" spans="1:6" x14ac:dyDescent="0.3">
      <c r="A8" t="s">
        <v>490</v>
      </c>
      <c r="B8" s="70">
        <f t="shared" ca="1" si="1"/>
        <v>3</v>
      </c>
      <c r="C8" s="84" t="str">
        <f ca="1">IF(OFFSET(C8,0,-2)="TT","TOTAL",""&amp;INDIRECT("'Beneficiaries List'!B" &amp; MATCH(A8,'Beneficiaries List'!J:J,0),TRUE))</f>
        <v>TOTAL</v>
      </c>
      <c r="D8" s="84" t="str">
        <f ca="1">IF(OFFSET(C8,0,-2)="TT","Consortium",""&amp;INDIRECT("'Beneficiaries List'!C" &amp; MATCH(A8,'Beneficiaries List'!J:J,0),TRUE))</f>
        <v>Consortium</v>
      </c>
      <c r="E8" s="314" t="str">
        <f ca="1">IF(StatusBudget=0,"No budget defined",IF(OFFSET(E8,ROW(E$4)-ROW(E8),0)="TT",SUM(INDIRECT(ADDRESS(ROW(E8),COLUMN($D8)+1)&amp;":"&amp;ADDRESS(ROW(E8),COLUMN(E8)-1),TRUE)),IF($A8="TT",SUM(INDIRECT(ADDRESS(MATCH("HE",$A:$A,0)+1,COLUMN(E8))&amp;":"&amp;ADDRESS(ROW(E8)-1,COLUMN(E8)),TRUE)),IF(ROUND(INDIRECT("EGR!"&amp;CELL("address",OFFSET(E8,0,EGR!$D$3-COLUMN(E8))),TRUE),2) * ROUND(OFFSET(INDIRECT("'Proposal Budget'!A1",TRUE),MATCH($A8,'Proposal Budget'!$A:$A,0)-1,COLUMN($AP8)-1),2)=0,0,ROUND(INDIRECT("EGR!"&amp;CELL("address",E8),TRUE),2) / ROUND(INDIRECT("EGR!"&amp;CELL("address",OFFSET(E8,0,EGR!$D$3-COLUMN(E8))),TRUE),2) * ROUND(OFFSET(INDIRECT("'Proposal Budget'!A1",TRUE),MATCH($A8,'Proposal Budget'!$A:$A,0)-1,COLUMN($AP8)-1),2)))))</f>
        <v>No budget defined</v>
      </c>
      <c r="F8" s="314" t="str">
        <f ca="1">IF(StatusBudget=0,"No budget defined",IF(OFFSET(F8,ROW(F$4)-ROW(F8),0)="TT",SUM(INDIRECT(ADDRESS(ROW(F8),COLUMN($D8)+1)&amp;":"&amp;ADDRESS(ROW(F8),COLUMN(F8)-1),TRUE)),IF($A8="TT",SUM(INDIRECT(ADDRESS(MATCH("HE",$A:$A,0)+1,COLUMN(F8))&amp;":"&amp;ADDRESS(ROW(F8)-1,COLUMN(F8)),TRUE)),IF(ROUND(INDIRECT("EGR!"&amp;CELL("address",OFFSET(F8,0,EGR!$D$3-COLUMN(F8))),TRUE),2) * ROUND(OFFSET(INDIRECT("'Proposal Budget'!A1",TRUE),MATCH($A8,'Proposal Budget'!$A:$A,0)-1,COLUMN($AP8)-1),2)=0,0,ROUND(INDIRECT("EGR!"&amp;CELL("address",F8),TRUE),2) / ROUND(INDIRECT("EGR!"&amp;CELL("address",OFFSET(F8,0,EGR!$D$3-COLUMN(F8))),TRUE),2) * ROUND(OFFSET(INDIRECT("'Proposal Budget'!A1",TRUE),MATCH($A8,'Proposal Budget'!$A:$A,0)-1,COLUMN($AP8)-1),2)))))</f>
        <v>No budget defined</v>
      </c>
    </row>
    <row r="9" spans="1:6" x14ac:dyDescent="0.3">
      <c r="A9"/>
      <c r="B9"/>
      <c r="E9"/>
    </row>
    <row r="10" spans="1:6" x14ac:dyDescent="0.3">
      <c r="A10"/>
      <c r="B10"/>
      <c r="E10"/>
    </row>
    <row r="11" spans="1:6" x14ac:dyDescent="0.3">
      <c r="A11"/>
      <c r="B11"/>
      <c r="E11"/>
    </row>
    <row r="12" spans="1:6" x14ac:dyDescent="0.3">
      <c r="A12"/>
      <c r="B12"/>
      <c r="E12"/>
    </row>
    <row r="13" spans="1:6" x14ac:dyDescent="0.3">
      <c r="A13"/>
      <c r="B13"/>
      <c r="E13"/>
    </row>
    <row r="14" spans="1:6" x14ac:dyDescent="0.3">
      <c r="A14"/>
      <c r="B14"/>
      <c r="E14"/>
    </row>
    <row r="15" spans="1:6" x14ac:dyDescent="0.3">
      <c r="A15"/>
      <c r="B15"/>
      <c r="E15"/>
    </row>
    <row r="16" spans="1:6" x14ac:dyDescent="0.3">
      <c r="A16"/>
      <c r="B16"/>
      <c r="E16"/>
    </row>
    <row r="19" spans="5:5" x14ac:dyDescent="0.3">
      <c r="E19" s="254"/>
    </row>
  </sheetData>
  <sheetProtection algorithmName="SHA-512" hashValue="0lPfPOj1qEYdI1AnXUFg5q3DHM1HdEoflD1tD+4j5+p8BxDKk03KZqoB6sC/W7loThOYZgmxUjMgrkr36nfUjg==" saltValue="nyUxx+POvsXMZ93Wx7ktdw==" spinCount="100000" sheet="1" objects="1" scenarios="1"/>
  <conditionalFormatting sqref="A1:D2 A17:E1048576 A4:E6 E6:F6">
    <cfRule type="expression" dxfId="185" priority="2020">
      <formula>AND($B1=1,COLUMN(A1)=$D$3)</formula>
    </cfRule>
    <cfRule type="expression" dxfId="184" priority="2021">
      <formula>AND($B1=2,COLUMN(A1)=$D$3)</formula>
    </cfRule>
    <cfRule type="expression" dxfId="183" priority="2022">
      <formula>AND($B1=3,COLUMN(A1)=$D$3)</formula>
    </cfRule>
    <cfRule type="expression" dxfId="182" priority="2023">
      <formula>AND($B1=3,COLUMN(A1)&lt;$D$3)</formula>
    </cfRule>
    <cfRule type="expression" dxfId="181" priority="2024">
      <formula>AND($B1=2,COLUMN(A1)&lt;$D$3)</formula>
    </cfRule>
    <cfRule type="expression" dxfId="180" priority="2025">
      <formula>AND($B1=1,COLUMN(A1)&lt;$D$3)</formula>
    </cfRule>
  </conditionalFormatting>
  <conditionalFormatting sqref="B3:D3">
    <cfRule type="expression" dxfId="179" priority="2038">
      <formula>AND($B1=1,COLUMN(B3)=$D$3)</formula>
    </cfRule>
    <cfRule type="expression" dxfId="178" priority="2039">
      <formula>AND($B1=2,COLUMN(B3)=$D$3)</formula>
    </cfRule>
    <cfRule type="expression" dxfId="177" priority="2040">
      <formula>AND($B1=3,COLUMN(B3)=$D$3)</formula>
    </cfRule>
    <cfRule type="expression" dxfId="176" priority="2041">
      <formula>AND($B1=3,COLUMN(B3)&lt;$D$3)</formula>
    </cfRule>
    <cfRule type="expression" dxfId="175" priority="2042">
      <formula>AND($B1=2,COLUMN(B3)&lt;$D$3)</formula>
    </cfRule>
    <cfRule type="expression" dxfId="174" priority="2043">
      <formula>AND($B1=1,COLUMN(B3)&lt;$D$3)</formula>
    </cfRule>
  </conditionalFormatting>
  <conditionalFormatting sqref="A3">
    <cfRule type="expression" dxfId="173" priority="2056">
      <formula>AND(#REF!=1,COLUMN(A3)=$D$3)</formula>
    </cfRule>
    <cfRule type="expression" dxfId="172" priority="2057">
      <formula>AND(#REF!=2,COLUMN(A3)=$D$3)</formula>
    </cfRule>
    <cfRule type="expression" dxfId="171" priority="2058">
      <formula>AND(#REF!=3,COLUMN(A3)=$D$3)</formula>
    </cfRule>
    <cfRule type="expression" dxfId="170" priority="2059">
      <formula>AND(#REF!=3,COLUMN(A3)&lt;$D$3)</formula>
    </cfRule>
    <cfRule type="expression" dxfId="169" priority="2060">
      <formula>AND(#REF!=2,COLUMN(A3)&lt;$D$3)</formula>
    </cfRule>
    <cfRule type="expression" dxfId="168" priority="2061">
      <formula>AND(#REF!=1,COLUMN(A3)&lt;$D$3)</formula>
    </cfRule>
  </conditionalFormatting>
  <conditionalFormatting sqref="E3">
    <cfRule type="expression" dxfId="167" priority="2068">
      <formula>AND($B1=1,COLUMN(E3)=$D$3)</formula>
    </cfRule>
    <cfRule type="expression" dxfId="166" priority="2069">
      <formula>AND($B1=2,COLUMN(E3)=$D$3)</formula>
    </cfRule>
    <cfRule type="expression" dxfId="165" priority="2070">
      <formula>AND($B1=3,COLUMN(E3)=$D$3)</formula>
    </cfRule>
    <cfRule type="expression" dxfId="164" priority="2071">
      <formula>AND($B1=3,COLUMN(E3)&lt;$D$3)</formula>
    </cfRule>
    <cfRule type="expression" dxfId="163" priority="2072">
      <formula>AND($B1=2,COLUMN(E3)&lt;$D$3)</formula>
    </cfRule>
    <cfRule type="expression" dxfId="162" priority="2073">
      <formula>AND($B1=1,COLUMN(E3)&lt;$D$3)</formula>
    </cfRule>
  </conditionalFormatting>
  <conditionalFormatting sqref="E6:F6">
    <cfRule type="expression" dxfId="161" priority="1727">
      <formula>OFFSET(E6,-3,0)="TT"</formula>
    </cfRule>
  </conditionalFormatting>
  <conditionalFormatting sqref="E1">
    <cfRule type="expression" dxfId="160" priority="532">
      <formula>AND($B1=1,COLUMN(E1)=$D$3)</formula>
    </cfRule>
    <cfRule type="expression" dxfId="159" priority="533">
      <formula>AND($B1=2,COLUMN(E1)=$D$3)</formula>
    </cfRule>
    <cfRule type="expression" dxfId="158" priority="534">
      <formula>AND($B1=3,COLUMN(E1)=$D$3)</formula>
    </cfRule>
    <cfRule type="expression" dxfId="157" priority="535">
      <formula>AND($B1=3,COLUMN(E1)&lt;$D$3)</formula>
    </cfRule>
    <cfRule type="expression" dxfId="156" priority="536">
      <formula>AND($B1=2,COLUMN(E1)&lt;$D$3)</formula>
    </cfRule>
    <cfRule type="expression" dxfId="155" priority="537">
      <formula>AND($B1=1,COLUMN(E1)&lt;$D$3)</formula>
    </cfRule>
  </conditionalFormatting>
  <conditionalFormatting sqref="D5">
    <cfRule type="expression" dxfId="154" priority="470">
      <formula>D5=0</formula>
    </cfRule>
  </conditionalFormatting>
  <conditionalFormatting sqref="B7:D8">
    <cfRule type="expression" dxfId="11" priority="7">
      <formula>AND($B7=1,COLUMN(B7)=$D$3)</formula>
    </cfRule>
    <cfRule type="expression" dxfId="10" priority="8">
      <formula>AND($B7=2,COLUMN(B7)=$D$3)</formula>
    </cfRule>
    <cfRule type="expression" dxfId="9" priority="9">
      <formula>AND($B7=3,COLUMN(B7)=$D$3)</formula>
    </cfRule>
    <cfRule type="expression" dxfId="8" priority="10">
      <formula>AND($B7=3,COLUMN(B7)&lt;$D$3)</formula>
    </cfRule>
    <cfRule type="expression" dxfId="7" priority="11">
      <formula>AND($B7=2,COLUMN(B7)&lt;$D$3)</formula>
    </cfRule>
    <cfRule type="expression" dxfId="6" priority="12">
      <formula>AND($B7=1,COLUMN(B7)&lt;$D$3)</formula>
    </cfRule>
  </conditionalFormatting>
  <conditionalFormatting sqref="E7:F8">
    <cfRule type="expression" dxfId="5" priority="1">
      <formula>AND($B7=1,COLUMN(E7)=$D$3)</formula>
    </cfRule>
    <cfRule type="expression" dxfId="4" priority="2">
      <formula>AND($B7=2,COLUMN(E7)=$D$3)</formula>
    </cfRule>
    <cfRule type="expression" dxfId="3" priority="3">
      <formula>AND($B7=3,COLUMN(E7)=$D$3)</formula>
    </cfRule>
    <cfRule type="expression" dxfId="2" priority="4">
      <formula>AND($B7=3,COLUMN(E7)&lt;$D$3)</formula>
    </cfRule>
    <cfRule type="expression" dxfId="1" priority="5">
      <formula>AND($B7=2,COLUMN(E7)&lt;$D$3)</formula>
    </cfRule>
    <cfRule type="expression" dxfId="0" priority="6">
      <formula>AND($B7=1,COLUMN(E7)&lt;$D$3)</formula>
    </cfRule>
  </conditionalFormatting>
  <pageMargins left="0.23622047244094491" right="0.23622047244094491" top="0.74803149606299213" bottom="0.74803149606299213"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49"/>
  <sheetViews>
    <sheetView workbookViewId="0"/>
  </sheetViews>
  <sheetFormatPr defaultColWidth="0" defaultRowHeight="14.4" zeroHeight="1" x14ac:dyDescent="0.3"/>
  <cols>
    <col min="1" max="1" width="4.109375" bestFit="1" customWidth="1"/>
    <col min="2" max="2" width="50.21875" customWidth="1"/>
    <col min="3" max="3" width="8.21875" customWidth="1"/>
    <col min="4" max="4" width="2.109375" customWidth="1"/>
    <col min="5" max="16384" width="8.77734375" hidden="1"/>
  </cols>
  <sheetData>
    <row r="1" spans="1:3" ht="15" thickBot="1" x14ac:dyDescent="0.35">
      <c r="B1" s="19" t="s">
        <v>20</v>
      </c>
      <c r="C1" s="19" t="s">
        <v>538</v>
      </c>
    </row>
    <row r="2" spans="1:3" x14ac:dyDescent="0.3">
      <c r="A2" s="392" t="s">
        <v>22</v>
      </c>
      <c r="B2" s="8" t="s">
        <v>23</v>
      </c>
      <c r="C2" s="9" t="s">
        <v>24</v>
      </c>
    </row>
    <row r="3" spans="1:3" x14ac:dyDescent="0.3">
      <c r="A3" s="393"/>
      <c r="B3" s="6" t="s">
        <v>25</v>
      </c>
      <c r="C3" s="17" t="s">
        <v>26</v>
      </c>
    </row>
    <row r="4" spans="1:3" x14ac:dyDescent="0.3">
      <c r="A4" s="393"/>
      <c r="B4" s="5" t="s">
        <v>27</v>
      </c>
      <c r="C4" s="17" t="s">
        <v>28</v>
      </c>
    </row>
    <row r="5" spans="1:3" x14ac:dyDescent="0.3">
      <c r="A5" s="393"/>
      <c r="B5" s="5" t="s">
        <v>29</v>
      </c>
      <c r="C5" s="17" t="s">
        <v>30</v>
      </c>
    </row>
    <row r="6" spans="1:3" x14ac:dyDescent="0.3">
      <c r="A6" s="393"/>
      <c r="B6" s="5" t="s">
        <v>31</v>
      </c>
      <c r="C6" s="17" t="s">
        <v>32</v>
      </c>
    </row>
    <row r="7" spans="1:3" x14ac:dyDescent="0.3">
      <c r="A7" s="393"/>
      <c r="B7" s="5" t="s">
        <v>33</v>
      </c>
      <c r="C7" s="17" t="s">
        <v>34</v>
      </c>
    </row>
    <row r="8" spans="1:3" x14ac:dyDescent="0.3">
      <c r="A8" s="393"/>
      <c r="B8" s="5" t="s">
        <v>35</v>
      </c>
      <c r="C8" s="17" t="s">
        <v>36</v>
      </c>
    </row>
    <row r="9" spans="1:3" x14ac:dyDescent="0.3">
      <c r="A9" s="393"/>
      <c r="B9" s="5" t="s">
        <v>37</v>
      </c>
      <c r="C9" s="17" t="s">
        <v>38</v>
      </c>
    </row>
    <row r="10" spans="1:3" x14ac:dyDescent="0.3">
      <c r="A10" s="393"/>
      <c r="B10" s="7" t="s">
        <v>39</v>
      </c>
      <c r="C10" s="17" t="s">
        <v>40</v>
      </c>
    </row>
    <row r="11" spans="1:3" x14ac:dyDescent="0.3">
      <c r="A11" s="393"/>
      <c r="B11" s="5" t="s">
        <v>41</v>
      </c>
      <c r="C11" s="17" t="s">
        <v>42</v>
      </c>
    </row>
    <row r="12" spans="1:3" x14ac:dyDescent="0.3">
      <c r="A12" s="393"/>
      <c r="B12" s="5" t="s">
        <v>43</v>
      </c>
      <c r="C12" s="17" t="s">
        <v>44</v>
      </c>
    </row>
    <row r="13" spans="1:3" x14ac:dyDescent="0.3">
      <c r="A13" s="393"/>
      <c r="B13" s="5" t="s">
        <v>45</v>
      </c>
      <c r="C13" s="17" t="s">
        <v>46</v>
      </c>
    </row>
    <row r="14" spans="1:3" x14ac:dyDescent="0.3">
      <c r="A14" s="393"/>
      <c r="B14" s="5" t="s">
        <v>47</v>
      </c>
      <c r="C14" s="17" t="s">
        <v>48</v>
      </c>
    </row>
    <row r="15" spans="1:3" x14ac:dyDescent="0.3">
      <c r="A15" s="393"/>
      <c r="B15" s="5" t="s">
        <v>49</v>
      </c>
      <c r="C15" s="17" t="s">
        <v>50</v>
      </c>
    </row>
    <row r="16" spans="1:3" x14ac:dyDescent="0.3">
      <c r="A16" s="393"/>
      <c r="B16" s="5" t="s">
        <v>51</v>
      </c>
      <c r="C16" s="17" t="s">
        <v>52</v>
      </c>
    </row>
    <row r="17" spans="1:3" ht="15" thickBot="1" x14ac:dyDescent="0.35">
      <c r="A17" s="394"/>
      <c r="B17" s="10" t="s">
        <v>53</v>
      </c>
      <c r="C17" s="11" t="s">
        <v>54</v>
      </c>
    </row>
    <row r="18" spans="1:3" x14ac:dyDescent="0.3">
      <c r="A18" s="392" t="s">
        <v>55</v>
      </c>
      <c r="B18" s="8" t="s">
        <v>56</v>
      </c>
      <c r="C18" s="9" t="s">
        <v>57</v>
      </c>
    </row>
    <row r="19" spans="1:3" x14ac:dyDescent="0.3">
      <c r="A19" s="393"/>
      <c r="B19" s="5" t="s">
        <v>58</v>
      </c>
      <c r="C19" s="17" t="s">
        <v>59</v>
      </c>
    </row>
    <row r="20" spans="1:3" x14ac:dyDescent="0.3">
      <c r="A20" s="393"/>
      <c r="B20" s="5" t="s">
        <v>60</v>
      </c>
      <c r="C20" s="17" t="s">
        <v>61</v>
      </c>
    </row>
    <row r="21" spans="1:3" x14ac:dyDescent="0.3">
      <c r="A21" s="393"/>
      <c r="B21" s="5" t="s">
        <v>62</v>
      </c>
      <c r="C21" s="17" t="s">
        <v>63</v>
      </c>
    </row>
    <row r="22" spans="1:3" x14ac:dyDescent="0.3">
      <c r="A22" s="393"/>
      <c r="B22" s="5" t="s">
        <v>64</v>
      </c>
      <c r="C22" s="17" t="s">
        <v>65</v>
      </c>
    </row>
    <row r="23" spans="1:3" x14ac:dyDescent="0.3">
      <c r="A23" s="393"/>
      <c r="B23" s="5" t="s">
        <v>66</v>
      </c>
      <c r="C23" s="17" t="s">
        <v>21</v>
      </c>
    </row>
    <row r="24" spans="1:3" x14ac:dyDescent="0.3">
      <c r="A24" s="393"/>
      <c r="B24" s="5" t="s">
        <v>67</v>
      </c>
      <c r="C24" s="17" t="s">
        <v>68</v>
      </c>
    </row>
    <row r="25" spans="1:3" x14ac:dyDescent="0.3">
      <c r="A25" s="393"/>
      <c r="B25" s="5" t="s">
        <v>69</v>
      </c>
      <c r="C25" s="17" t="s">
        <v>70</v>
      </c>
    </row>
    <row r="26" spans="1:3" x14ac:dyDescent="0.3">
      <c r="A26" s="393"/>
      <c r="B26" s="5" t="s">
        <v>71</v>
      </c>
      <c r="C26" s="17" t="s">
        <v>72</v>
      </c>
    </row>
    <row r="27" spans="1:3" x14ac:dyDescent="0.3">
      <c r="A27" s="393"/>
      <c r="B27" s="5" t="s">
        <v>73</v>
      </c>
      <c r="C27" s="17" t="s">
        <v>74</v>
      </c>
    </row>
    <row r="28" spans="1:3" x14ac:dyDescent="0.3">
      <c r="A28" s="393"/>
      <c r="B28" s="5" t="s">
        <v>75</v>
      </c>
      <c r="C28" s="17" t="s">
        <v>76</v>
      </c>
    </row>
    <row r="29" spans="1:3" x14ac:dyDescent="0.3">
      <c r="A29" s="393"/>
      <c r="B29" s="5" t="s">
        <v>77</v>
      </c>
      <c r="C29" s="17" t="s">
        <v>78</v>
      </c>
    </row>
    <row r="30" spans="1:3" x14ac:dyDescent="0.3">
      <c r="A30" s="393"/>
      <c r="B30" s="5" t="s">
        <v>79</v>
      </c>
      <c r="C30" s="17" t="s">
        <v>80</v>
      </c>
    </row>
    <row r="31" spans="1:3" x14ac:dyDescent="0.3">
      <c r="A31" s="393"/>
      <c r="B31" s="6" t="s">
        <v>81</v>
      </c>
      <c r="C31" s="17" t="s">
        <v>82</v>
      </c>
    </row>
    <row r="32" spans="1:3" x14ac:dyDescent="0.3">
      <c r="A32" s="393"/>
      <c r="B32" s="5" t="s">
        <v>83</v>
      </c>
      <c r="C32" s="17" t="s">
        <v>84</v>
      </c>
    </row>
    <row r="33" spans="1:3" x14ac:dyDescent="0.3">
      <c r="A33" s="393"/>
      <c r="B33" s="5" t="s">
        <v>85</v>
      </c>
      <c r="C33" s="17" t="s">
        <v>86</v>
      </c>
    </row>
    <row r="34" spans="1:3" x14ac:dyDescent="0.3">
      <c r="A34" s="393"/>
      <c r="B34" s="6" t="s">
        <v>87</v>
      </c>
      <c r="C34" s="17" t="s">
        <v>88</v>
      </c>
    </row>
    <row r="35" spans="1:3" x14ac:dyDescent="0.3">
      <c r="A35" s="393"/>
      <c r="B35" s="5" t="s">
        <v>89</v>
      </c>
      <c r="C35" s="17" t="s">
        <v>90</v>
      </c>
    </row>
    <row r="36" spans="1:3" x14ac:dyDescent="0.3">
      <c r="A36" s="393"/>
      <c r="B36" s="5" t="s">
        <v>91</v>
      </c>
      <c r="C36" s="17" t="s">
        <v>92</v>
      </c>
    </row>
    <row r="37" spans="1:3" x14ac:dyDescent="0.3">
      <c r="A37" s="393"/>
      <c r="B37" s="5" t="s">
        <v>93</v>
      </c>
      <c r="C37" s="17" t="s">
        <v>94</v>
      </c>
    </row>
    <row r="38" spans="1:3" ht="15" thickBot="1" x14ac:dyDescent="0.35">
      <c r="A38" s="394"/>
      <c r="B38" s="10" t="s">
        <v>95</v>
      </c>
      <c r="C38" s="11" t="s">
        <v>96</v>
      </c>
    </row>
    <row r="39" spans="1:3" x14ac:dyDescent="0.3">
      <c r="A39" s="392" t="s">
        <v>97</v>
      </c>
      <c r="B39" s="8" t="s">
        <v>98</v>
      </c>
      <c r="C39" s="9" t="s">
        <v>99</v>
      </c>
    </row>
    <row r="40" spans="1:3" x14ac:dyDescent="0.3">
      <c r="A40" s="393"/>
      <c r="B40" s="5" t="s">
        <v>100</v>
      </c>
      <c r="C40" s="17" t="s">
        <v>101</v>
      </c>
    </row>
    <row r="41" spans="1:3" x14ac:dyDescent="0.3">
      <c r="A41" s="393"/>
      <c r="B41" s="5" t="s">
        <v>102</v>
      </c>
      <c r="C41" s="17" t="s">
        <v>103</v>
      </c>
    </row>
    <row r="42" spans="1:3" x14ac:dyDescent="0.3">
      <c r="A42" s="393"/>
      <c r="B42" s="5" t="s">
        <v>104</v>
      </c>
      <c r="C42" s="17" t="s">
        <v>105</v>
      </c>
    </row>
    <row r="43" spans="1:3" x14ac:dyDescent="0.3">
      <c r="A43" s="393"/>
      <c r="B43" s="6" t="s">
        <v>106</v>
      </c>
      <c r="C43" s="17" t="s">
        <v>107</v>
      </c>
    </row>
    <row r="44" spans="1:3" x14ac:dyDescent="0.3">
      <c r="A44" s="393"/>
      <c r="B44" s="5" t="s">
        <v>108</v>
      </c>
      <c r="C44" s="17" t="s">
        <v>109</v>
      </c>
    </row>
    <row r="45" spans="1:3" x14ac:dyDescent="0.3">
      <c r="A45" s="393"/>
      <c r="B45" s="5" t="s">
        <v>110</v>
      </c>
      <c r="C45" s="17" t="s">
        <v>111</v>
      </c>
    </row>
    <row r="46" spans="1:3" x14ac:dyDescent="0.3">
      <c r="A46" s="393"/>
      <c r="B46" s="5" t="s">
        <v>112</v>
      </c>
      <c r="C46" s="17" t="s">
        <v>113</v>
      </c>
    </row>
    <row r="47" spans="1:3" x14ac:dyDescent="0.3">
      <c r="A47" s="393"/>
      <c r="B47" s="5" t="s">
        <v>114</v>
      </c>
      <c r="C47" s="17" t="s">
        <v>115</v>
      </c>
    </row>
    <row r="48" spans="1:3" x14ac:dyDescent="0.3">
      <c r="A48" s="393"/>
      <c r="B48" s="5" t="s">
        <v>116</v>
      </c>
      <c r="C48" s="17" t="s">
        <v>117</v>
      </c>
    </row>
    <row r="49" spans="1:3" x14ac:dyDescent="0.3">
      <c r="A49" s="393"/>
      <c r="B49" s="5" t="s">
        <v>118</v>
      </c>
      <c r="C49" s="17" t="s">
        <v>119</v>
      </c>
    </row>
    <row r="50" spans="1:3" x14ac:dyDescent="0.3">
      <c r="A50" s="393"/>
      <c r="B50" s="6" t="s">
        <v>120</v>
      </c>
      <c r="C50" s="17" t="s">
        <v>121</v>
      </c>
    </row>
    <row r="51" spans="1:3" x14ac:dyDescent="0.3">
      <c r="A51" s="393"/>
      <c r="B51" s="6" t="s">
        <v>122</v>
      </c>
      <c r="C51" s="17" t="s">
        <v>123</v>
      </c>
    </row>
    <row r="52" spans="1:3" x14ac:dyDescent="0.3">
      <c r="A52" s="393"/>
      <c r="B52" s="5" t="s">
        <v>124</v>
      </c>
      <c r="C52" s="17" t="s">
        <v>125</v>
      </c>
    </row>
    <row r="53" spans="1:3" x14ac:dyDescent="0.3">
      <c r="A53" s="393"/>
      <c r="B53" s="5" t="s">
        <v>126</v>
      </c>
      <c r="C53" s="17" t="s">
        <v>127</v>
      </c>
    </row>
    <row r="54" spans="1:3" x14ac:dyDescent="0.3">
      <c r="A54" s="393"/>
      <c r="B54" s="5" t="s">
        <v>128</v>
      </c>
      <c r="C54" s="17" t="s">
        <v>129</v>
      </c>
    </row>
    <row r="55" spans="1:3" x14ac:dyDescent="0.3">
      <c r="A55" s="393"/>
      <c r="B55" s="5" t="s">
        <v>130</v>
      </c>
      <c r="C55" s="17" t="s">
        <v>131</v>
      </c>
    </row>
    <row r="56" spans="1:3" x14ac:dyDescent="0.3">
      <c r="A56" s="393"/>
      <c r="B56" s="6" t="s">
        <v>132</v>
      </c>
      <c r="C56" s="17" t="s">
        <v>133</v>
      </c>
    </row>
    <row r="57" spans="1:3" x14ac:dyDescent="0.3">
      <c r="A57" s="393"/>
      <c r="B57" s="5" t="s">
        <v>134</v>
      </c>
      <c r="C57" s="17" t="s">
        <v>135</v>
      </c>
    </row>
    <row r="58" spans="1:3" x14ac:dyDescent="0.3">
      <c r="A58" s="393"/>
      <c r="B58" s="5" t="s">
        <v>136</v>
      </c>
      <c r="C58" s="17" t="s">
        <v>137</v>
      </c>
    </row>
    <row r="59" spans="1:3" x14ac:dyDescent="0.3">
      <c r="A59" s="393"/>
      <c r="B59" s="5" t="s">
        <v>138</v>
      </c>
      <c r="C59" s="17" t="s">
        <v>139</v>
      </c>
    </row>
    <row r="60" spans="1:3" x14ac:dyDescent="0.3">
      <c r="A60" s="393"/>
      <c r="B60" s="5" t="s">
        <v>140</v>
      </c>
      <c r="C60" s="17" t="s">
        <v>141</v>
      </c>
    </row>
    <row r="61" spans="1:3" x14ac:dyDescent="0.3">
      <c r="A61" s="393"/>
      <c r="B61" s="5" t="s">
        <v>142</v>
      </c>
      <c r="C61" s="17" t="s">
        <v>143</v>
      </c>
    </row>
    <row r="62" spans="1:3" ht="15" thickBot="1" x14ac:dyDescent="0.35">
      <c r="A62" s="394"/>
      <c r="B62" s="10" t="s">
        <v>144</v>
      </c>
      <c r="C62" s="11" t="s">
        <v>145</v>
      </c>
    </row>
    <row r="63" spans="1:3" x14ac:dyDescent="0.3">
      <c r="A63" s="389" t="s">
        <v>146</v>
      </c>
      <c r="B63" s="8" t="s">
        <v>147</v>
      </c>
      <c r="C63" s="9" t="s">
        <v>148</v>
      </c>
    </row>
    <row r="64" spans="1:3" x14ac:dyDescent="0.3">
      <c r="A64" s="391"/>
      <c r="B64" s="5" t="s">
        <v>149</v>
      </c>
      <c r="C64" s="17" t="s">
        <v>150</v>
      </c>
    </row>
    <row r="65" spans="1:3" x14ac:dyDescent="0.3">
      <c r="A65" s="391"/>
      <c r="B65" s="5" t="s">
        <v>151</v>
      </c>
      <c r="C65" s="17" t="s">
        <v>152</v>
      </c>
    </row>
    <row r="66" spans="1:3" ht="15" thickBot="1" x14ac:dyDescent="0.35">
      <c r="A66" s="390"/>
      <c r="B66" s="10" t="s">
        <v>153</v>
      </c>
      <c r="C66" s="11" t="s">
        <v>154</v>
      </c>
    </row>
    <row r="67" spans="1:3" x14ac:dyDescent="0.3">
      <c r="A67" s="389" t="s">
        <v>155</v>
      </c>
      <c r="B67" s="8" t="s">
        <v>156</v>
      </c>
      <c r="C67" s="9" t="s">
        <v>157</v>
      </c>
    </row>
    <row r="68" spans="1:3" x14ac:dyDescent="0.3">
      <c r="A68" s="391"/>
      <c r="B68" s="5" t="s">
        <v>158</v>
      </c>
      <c r="C68" s="17" t="s">
        <v>159</v>
      </c>
    </row>
    <row r="69" spans="1:3" x14ac:dyDescent="0.3">
      <c r="A69" s="391"/>
      <c r="B69" s="5" t="s">
        <v>160</v>
      </c>
      <c r="C69" s="17" t="s">
        <v>161</v>
      </c>
    </row>
    <row r="70" spans="1:3" x14ac:dyDescent="0.3">
      <c r="A70" s="391"/>
      <c r="B70" s="5" t="s">
        <v>162</v>
      </c>
      <c r="C70" s="17" t="s">
        <v>163</v>
      </c>
    </row>
    <row r="71" spans="1:3" x14ac:dyDescent="0.3">
      <c r="A71" s="391"/>
      <c r="B71" s="5" t="s">
        <v>164</v>
      </c>
      <c r="C71" s="17" t="s">
        <v>165</v>
      </c>
    </row>
    <row r="72" spans="1:3" x14ac:dyDescent="0.3">
      <c r="A72" s="391"/>
      <c r="B72" s="5" t="s">
        <v>166</v>
      </c>
      <c r="C72" s="17" t="s">
        <v>167</v>
      </c>
    </row>
    <row r="73" spans="1:3" ht="15" thickBot="1" x14ac:dyDescent="0.35">
      <c r="A73" s="390"/>
      <c r="B73" s="10" t="s">
        <v>168</v>
      </c>
      <c r="C73" s="11" t="s">
        <v>169</v>
      </c>
    </row>
    <row r="74" spans="1:3" x14ac:dyDescent="0.3">
      <c r="A74" s="389" t="s">
        <v>170</v>
      </c>
      <c r="B74" s="15" t="s">
        <v>171</v>
      </c>
      <c r="C74" s="9" t="s">
        <v>172</v>
      </c>
    </row>
    <row r="75" spans="1:3" x14ac:dyDescent="0.3">
      <c r="A75" s="391"/>
      <c r="B75" s="5" t="s">
        <v>173</v>
      </c>
      <c r="C75" s="17" t="s">
        <v>174</v>
      </c>
    </row>
    <row r="76" spans="1:3" x14ac:dyDescent="0.3">
      <c r="A76" s="391"/>
      <c r="B76" s="5" t="s">
        <v>175</v>
      </c>
      <c r="C76" s="17" t="s">
        <v>176</v>
      </c>
    </row>
    <row r="77" spans="1:3" x14ac:dyDescent="0.3">
      <c r="A77" s="391"/>
      <c r="B77" s="5" t="s">
        <v>177</v>
      </c>
      <c r="C77" s="17" t="s">
        <v>178</v>
      </c>
    </row>
    <row r="78" spans="1:3" x14ac:dyDescent="0.3">
      <c r="A78" s="391"/>
      <c r="B78" s="5" t="s">
        <v>179</v>
      </c>
      <c r="C78" s="17" t="s">
        <v>180</v>
      </c>
    </row>
    <row r="79" spans="1:3" x14ac:dyDescent="0.3">
      <c r="A79" s="391"/>
      <c r="B79" s="5" t="s">
        <v>181</v>
      </c>
      <c r="C79" s="17" t="s">
        <v>182</v>
      </c>
    </row>
    <row r="80" spans="1:3" x14ac:dyDescent="0.3">
      <c r="A80" s="391"/>
      <c r="B80" s="5" t="s">
        <v>183</v>
      </c>
      <c r="C80" s="17" t="s">
        <v>184</v>
      </c>
    </row>
    <row r="81" spans="1:3" ht="15" thickBot="1" x14ac:dyDescent="0.35">
      <c r="A81" s="390"/>
      <c r="B81" s="18" t="s">
        <v>185</v>
      </c>
      <c r="C81" s="11" t="s">
        <v>186</v>
      </c>
    </row>
    <row r="82" spans="1:3" x14ac:dyDescent="0.3">
      <c r="A82" s="389" t="s">
        <v>187</v>
      </c>
      <c r="B82" s="8" t="s">
        <v>188</v>
      </c>
      <c r="C82" s="9" t="s">
        <v>189</v>
      </c>
    </row>
    <row r="83" spans="1:3" x14ac:dyDescent="0.3">
      <c r="A83" s="391"/>
      <c r="B83" s="5" t="s">
        <v>190</v>
      </c>
      <c r="C83" s="17" t="s">
        <v>191</v>
      </c>
    </row>
    <row r="84" spans="1:3" x14ac:dyDescent="0.3">
      <c r="A84" s="391"/>
      <c r="B84" s="5" t="s">
        <v>192</v>
      </c>
      <c r="C84" s="17" t="s">
        <v>193</v>
      </c>
    </row>
    <row r="85" spans="1:3" x14ac:dyDescent="0.3">
      <c r="A85" s="391"/>
      <c r="B85" s="5" t="s">
        <v>194</v>
      </c>
      <c r="C85" s="17" t="s">
        <v>195</v>
      </c>
    </row>
    <row r="86" spans="1:3" x14ac:dyDescent="0.3">
      <c r="A86" s="391"/>
      <c r="B86" s="5" t="s">
        <v>196</v>
      </c>
      <c r="C86" s="17" t="s">
        <v>197</v>
      </c>
    </row>
    <row r="87" spans="1:3" x14ac:dyDescent="0.3">
      <c r="A87" s="391"/>
      <c r="B87" s="6" t="s">
        <v>198</v>
      </c>
      <c r="C87" s="17" t="s">
        <v>199</v>
      </c>
    </row>
    <row r="88" spans="1:3" x14ac:dyDescent="0.3">
      <c r="A88" s="391"/>
      <c r="B88" s="5" t="s">
        <v>200</v>
      </c>
      <c r="C88" s="17" t="s">
        <v>201</v>
      </c>
    </row>
    <row r="89" spans="1:3" x14ac:dyDescent="0.3">
      <c r="A89" s="391"/>
      <c r="B89" s="5" t="s">
        <v>202</v>
      </c>
      <c r="C89" s="17" t="s">
        <v>203</v>
      </c>
    </row>
    <row r="90" spans="1:3" x14ac:dyDescent="0.3">
      <c r="A90" s="391"/>
      <c r="B90" s="5" t="s">
        <v>204</v>
      </c>
      <c r="C90" s="17" t="s">
        <v>205</v>
      </c>
    </row>
    <row r="91" spans="1:3" x14ac:dyDescent="0.3">
      <c r="A91" s="391"/>
      <c r="B91" s="5" t="s">
        <v>206</v>
      </c>
      <c r="C91" s="17" t="s">
        <v>207</v>
      </c>
    </row>
    <row r="92" spans="1:3" x14ac:dyDescent="0.3">
      <c r="A92" s="391"/>
      <c r="B92" s="5" t="s">
        <v>208</v>
      </c>
      <c r="C92" s="17" t="s">
        <v>209</v>
      </c>
    </row>
    <row r="93" spans="1:3" x14ac:dyDescent="0.3">
      <c r="A93" s="391"/>
      <c r="B93" s="5" t="s">
        <v>210</v>
      </c>
      <c r="C93" s="17" t="s">
        <v>211</v>
      </c>
    </row>
    <row r="94" spans="1:3" x14ac:dyDescent="0.3">
      <c r="A94" s="391"/>
      <c r="B94" s="6" t="s">
        <v>212</v>
      </c>
      <c r="C94" s="17" t="s">
        <v>213</v>
      </c>
    </row>
    <row r="95" spans="1:3" x14ac:dyDescent="0.3">
      <c r="A95" s="391"/>
      <c r="B95" s="5" t="s">
        <v>214</v>
      </c>
      <c r="C95" s="17" t="s">
        <v>215</v>
      </c>
    </row>
    <row r="96" spans="1:3" x14ac:dyDescent="0.3">
      <c r="A96" s="391"/>
      <c r="B96" s="5" t="s">
        <v>216</v>
      </c>
      <c r="C96" s="17" t="s">
        <v>217</v>
      </c>
    </row>
    <row r="97" spans="1:3" ht="15" thickBot="1" x14ac:dyDescent="0.35">
      <c r="A97" s="390"/>
      <c r="B97" s="10" t="s">
        <v>218</v>
      </c>
      <c r="C97" s="11" t="s">
        <v>219</v>
      </c>
    </row>
    <row r="98" spans="1:3" x14ac:dyDescent="0.3">
      <c r="A98" s="389" t="s">
        <v>220</v>
      </c>
      <c r="B98" s="8" t="s">
        <v>221</v>
      </c>
      <c r="C98" s="9" t="s">
        <v>222</v>
      </c>
    </row>
    <row r="99" spans="1:3" x14ac:dyDescent="0.3">
      <c r="A99" s="391"/>
      <c r="B99" s="6" t="s">
        <v>223</v>
      </c>
      <c r="C99" s="17" t="s">
        <v>224</v>
      </c>
    </row>
    <row r="100" spans="1:3" x14ac:dyDescent="0.3">
      <c r="A100" s="391"/>
      <c r="B100" s="5" t="s">
        <v>225</v>
      </c>
      <c r="C100" s="17" t="s">
        <v>226</v>
      </c>
    </row>
    <row r="101" spans="1:3" x14ac:dyDescent="0.3">
      <c r="A101" s="391"/>
      <c r="B101" s="5" t="s">
        <v>227</v>
      </c>
      <c r="C101" s="17" t="s">
        <v>228</v>
      </c>
    </row>
    <row r="102" spans="1:3" ht="15" thickBot="1" x14ac:dyDescent="0.35">
      <c r="A102" s="390"/>
      <c r="B102" s="10" t="s">
        <v>229</v>
      </c>
      <c r="C102" s="11" t="s">
        <v>230</v>
      </c>
    </row>
    <row r="103" spans="1:3" x14ac:dyDescent="0.3">
      <c r="A103" s="389" t="s">
        <v>231</v>
      </c>
      <c r="B103" s="8" t="s">
        <v>232</v>
      </c>
      <c r="C103" s="9" t="s">
        <v>233</v>
      </c>
    </row>
    <row r="104" spans="1:3" x14ac:dyDescent="0.3">
      <c r="A104" s="391"/>
      <c r="B104" s="5" t="s">
        <v>234</v>
      </c>
      <c r="C104" s="17" t="s">
        <v>235</v>
      </c>
    </row>
    <row r="105" spans="1:3" x14ac:dyDescent="0.3">
      <c r="A105" s="391"/>
      <c r="B105" s="5" t="s">
        <v>236</v>
      </c>
      <c r="C105" s="17" t="s">
        <v>237</v>
      </c>
    </row>
    <row r="106" spans="1:3" x14ac:dyDescent="0.3">
      <c r="A106" s="391"/>
      <c r="B106" s="5" t="s">
        <v>238</v>
      </c>
      <c r="C106" s="17" t="s">
        <v>239</v>
      </c>
    </row>
    <row r="107" spans="1:3" x14ac:dyDescent="0.3">
      <c r="A107" s="391"/>
      <c r="B107" s="5" t="s">
        <v>240</v>
      </c>
      <c r="C107" s="17" t="s">
        <v>241</v>
      </c>
    </row>
    <row r="108" spans="1:3" x14ac:dyDescent="0.3">
      <c r="A108" s="391"/>
      <c r="B108" s="5" t="s">
        <v>242</v>
      </c>
      <c r="C108" s="17" t="s">
        <v>243</v>
      </c>
    </row>
    <row r="109" spans="1:3" x14ac:dyDescent="0.3">
      <c r="A109" s="391"/>
      <c r="B109" s="6" t="s">
        <v>244</v>
      </c>
      <c r="C109" s="17" t="s">
        <v>245</v>
      </c>
    </row>
    <row r="110" spans="1:3" x14ac:dyDescent="0.3">
      <c r="A110" s="391"/>
      <c r="B110" s="5" t="s">
        <v>246</v>
      </c>
      <c r="C110" s="17" t="s">
        <v>247</v>
      </c>
    </row>
    <row r="111" spans="1:3" ht="15" thickBot="1" x14ac:dyDescent="0.35">
      <c r="A111" s="390"/>
      <c r="B111" s="10" t="s">
        <v>248</v>
      </c>
      <c r="C111" s="11" t="s">
        <v>249</v>
      </c>
    </row>
    <row r="112" spans="1:3" x14ac:dyDescent="0.3">
      <c r="A112" s="389" t="s">
        <v>250</v>
      </c>
      <c r="B112" s="8" t="s">
        <v>251</v>
      </c>
      <c r="C112" s="9" t="s">
        <v>252</v>
      </c>
    </row>
    <row r="113" spans="1:3" x14ac:dyDescent="0.3">
      <c r="A113" s="391"/>
      <c r="B113" s="5" t="s">
        <v>253</v>
      </c>
      <c r="C113" s="17" t="s">
        <v>254</v>
      </c>
    </row>
    <row r="114" spans="1:3" x14ac:dyDescent="0.3">
      <c r="A114" s="391"/>
      <c r="B114" s="6" t="s">
        <v>255</v>
      </c>
      <c r="C114" s="17" t="s">
        <v>256</v>
      </c>
    </row>
    <row r="115" spans="1:3" ht="15" thickBot="1" x14ac:dyDescent="0.35">
      <c r="A115" s="390"/>
      <c r="B115" s="10" t="s">
        <v>257</v>
      </c>
      <c r="C115" s="11" t="s">
        <v>258</v>
      </c>
    </row>
    <row r="116" spans="1:3" x14ac:dyDescent="0.3">
      <c r="A116" s="389" t="s">
        <v>259</v>
      </c>
      <c r="B116" s="8" t="s">
        <v>260</v>
      </c>
      <c r="C116" s="9" t="s">
        <v>261</v>
      </c>
    </row>
    <row r="117" spans="1:3" x14ac:dyDescent="0.3">
      <c r="A117" s="391"/>
      <c r="B117" s="5" t="s">
        <v>262</v>
      </c>
      <c r="C117" s="17" t="s">
        <v>263</v>
      </c>
    </row>
    <row r="118" spans="1:3" x14ac:dyDescent="0.3">
      <c r="A118" s="391"/>
      <c r="B118" s="5" t="s">
        <v>264</v>
      </c>
      <c r="C118" s="17" t="s">
        <v>265</v>
      </c>
    </row>
    <row r="119" spans="1:3" x14ac:dyDescent="0.3">
      <c r="A119" s="391"/>
      <c r="B119" s="5" t="s">
        <v>266</v>
      </c>
      <c r="C119" s="17" t="s">
        <v>267</v>
      </c>
    </row>
    <row r="120" spans="1:3" x14ac:dyDescent="0.3">
      <c r="A120" s="391"/>
      <c r="B120" s="5" t="s">
        <v>268</v>
      </c>
      <c r="C120" s="17" t="s">
        <v>269</v>
      </c>
    </row>
    <row r="121" spans="1:3" x14ac:dyDescent="0.3">
      <c r="A121" s="391"/>
      <c r="B121" s="5" t="s">
        <v>270</v>
      </c>
      <c r="C121" s="17" t="s">
        <v>271</v>
      </c>
    </row>
    <row r="122" spans="1:3" ht="15" thickBot="1" x14ac:dyDescent="0.35">
      <c r="A122" s="390"/>
      <c r="B122" s="10" t="s">
        <v>272</v>
      </c>
      <c r="C122" s="11" t="s">
        <v>273</v>
      </c>
    </row>
    <row r="123" spans="1:3" x14ac:dyDescent="0.3">
      <c r="A123" s="389" t="s">
        <v>274</v>
      </c>
      <c r="B123" s="8" t="s">
        <v>275</v>
      </c>
      <c r="C123" s="9" t="s">
        <v>276</v>
      </c>
    </row>
    <row r="124" spans="1:3" x14ac:dyDescent="0.3">
      <c r="A124" s="391"/>
      <c r="B124" s="5" t="s">
        <v>277</v>
      </c>
      <c r="C124" s="17" t="s">
        <v>278</v>
      </c>
    </row>
    <row r="125" spans="1:3" x14ac:dyDescent="0.3">
      <c r="A125" s="391"/>
      <c r="B125" s="5" t="s">
        <v>279</v>
      </c>
      <c r="C125" s="17" t="s">
        <v>280</v>
      </c>
    </row>
    <row r="126" spans="1:3" x14ac:dyDescent="0.3">
      <c r="A126" s="391"/>
      <c r="B126" s="5" t="s">
        <v>281</v>
      </c>
      <c r="C126" s="17" t="s">
        <v>282</v>
      </c>
    </row>
    <row r="127" spans="1:3" x14ac:dyDescent="0.3">
      <c r="A127" s="391"/>
      <c r="B127" s="5" t="s">
        <v>283</v>
      </c>
      <c r="C127" s="17" t="s">
        <v>284</v>
      </c>
    </row>
    <row r="128" spans="1:3" x14ac:dyDescent="0.3">
      <c r="A128" s="391"/>
      <c r="B128" s="5" t="s">
        <v>285</v>
      </c>
      <c r="C128" s="17" t="s">
        <v>286</v>
      </c>
    </row>
    <row r="129" spans="1:3" x14ac:dyDescent="0.3">
      <c r="A129" s="391"/>
      <c r="B129" s="5" t="s">
        <v>287</v>
      </c>
      <c r="C129" s="17" t="s">
        <v>288</v>
      </c>
    </row>
    <row r="130" spans="1:3" x14ac:dyDescent="0.3">
      <c r="A130" s="391"/>
      <c r="B130" s="5" t="s">
        <v>289</v>
      </c>
      <c r="C130" s="17" t="s">
        <v>290</v>
      </c>
    </row>
    <row r="131" spans="1:3" ht="15" thickBot="1" x14ac:dyDescent="0.35">
      <c r="A131" s="390"/>
      <c r="B131" s="10" t="s">
        <v>291</v>
      </c>
      <c r="C131" s="11" t="s">
        <v>292</v>
      </c>
    </row>
    <row r="132" spans="1:3" x14ac:dyDescent="0.3">
      <c r="A132" s="389" t="s">
        <v>293</v>
      </c>
      <c r="B132" s="8" t="s">
        <v>294</v>
      </c>
      <c r="C132" s="9" t="s">
        <v>295</v>
      </c>
    </row>
    <row r="133" spans="1:3" x14ac:dyDescent="0.3">
      <c r="A133" s="391"/>
      <c r="B133" s="5" t="s">
        <v>296</v>
      </c>
      <c r="C133" s="17" t="s">
        <v>297</v>
      </c>
    </row>
    <row r="134" spans="1:3" x14ac:dyDescent="0.3">
      <c r="A134" s="391"/>
      <c r="B134" s="5" t="s">
        <v>298</v>
      </c>
      <c r="C134" s="17" t="s">
        <v>299</v>
      </c>
    </row>
    <row r="135" spans="1:3" x14ac:dyDescent="0.3">
      <c r="A135" s="391"/>
      <c r="B135" s="5" t="s">
        <v>300</v>
      </c>
      <c r="C135" s="17" t="s">
        <v>301</v>
      </c>
    </row>
    <row r="136" spans="1:3" x14ac:dyDescent="0.3">
      <c r="A136" s="391"/>
      <c r="B136" s="5" t="s">
        <v>302</v>
      </c>
      <c r="C136" s="17" t="s">
        <v>303</v>
      </c>
    </row>
    <row r="137" spans="1:3" x14ac:dyDescent="0.3">
      <c r="A137" s="391"/>
      <c r="B137" s="5" t="s">
        <v>304</v>
      </c>
      <c r="C137" s="17" t="s">
        <v>305</v>
      </c>
    </row>
    <row r="138" spans="1:3" x14ac:dyDescent="0.3">
      <c r="A138" s="391"/>
      <c r="B138" s="5" t="s">
        <v>306</v>
      </c>
      <c r="C138" s="17" t="s">
        <v>307</v>
      </c>
    </row>
    <row r="139" spans="1:3" x14ac:dyDescent="0.3">
      <c r="A139" s="391"/>
      <c r="B139" s="5" t="s">
        <v>308</v>
      </c>
      <c r="C139" s="17" t="s">
        <v>309</v>
      </c>
    </row>
    <row r="140" spans="1:3" x14ac:dyDescent="0.3">
      <c r="A140" s="391"/>
      <c r="B140" s="5" t="s">
        <v>310</v>
      </c>
      <c r="C140" s="17" t="s">
        <v>311</v>
      </c>
    </row>
    <row r="141" spans="1:3" x14ac:dyDescent="0.3">
      <c r="A141" s="391"/>
      <c r="B141" s="5" t="s">
        <v>312</v>
      </c>
      <c r="C141" s="17" t="s">
        <v>313</v>
      </c>
    </row>
    <row r="142" spans="1:3" x14ac:dyDescent="0.3">
      <c r="A142" s="391"/>
      <c r="B142" s="5" t="s">
        <v>314</v>
      </c>
      <c r="C142" s="17" t="s">
        <v>315</v>
      </c>
    </row>
    <row r="143" spans="1:3" x14ac:dyDescent="0.3">
      <c r="A143" s="391"/>
      <c r="B143" s="6" t="s">
        <v>316</v>
      </c>
      <c r="C143" s="17" t="s">
        <v>317</v>
      </c>
    </row>
    <row r="144" spans="1:3" x14ac:dyDescent="0.3">
      <c r="A144" s="391"/>
      <c r="B144" s="5" t="s">
        <v>318</v>
      </c>
      <c r="C144" s="17" t="s">
        <v>319</v>
      </c>
    </row>
    <row r="145" spans="1:3" x14ac:dyDescent="0.3">
      <c r="A145" s="391"/>
      <c r="B145" s="5" t="s">
        <v>320</v>
      </c>
      <c r="C145" s="17" t="s">
        <v>321</v>
      </c>
    </row>
    <row r="146" spans="1:3" x14ac:dyDescent="0.3">
      <c r="A146" s="391"/>
      <c r="B146" s="5" t="s">
        <v>322</v>
      </c>
      <c r="C146" s="17" t="s">
        <v>323</v>
      </c>
    </row>
    <row r="147" spans="1:3" x14ac:dyDescent="0.3">
      <c r="A147" s="391"/>
      <c r="B147" s="5" t="s">
        <v>324</v>
      </c>
      <c r="C147" s="17" t="s">
        <v>325</v>
      </c>
    </row>
    <row r="148" spans="1:3" x14ac:dyDescent="0.3">
      <c r="A148" s="391"/>
      <c r="B148" s="5" t="s">
        <v>326</v>
      </c>
      <c r="C148" s="17" t="s">
        <v>327</v>
      </c>
    </row>
    <row r="149" spans="1:3" x14ac:dyDescent="0.3">
      <c r="A149" s="391"/>
      <c r="B149" s="5" t="s">
        <v>328</v>
      </c>
      <c r="C149" s="17" t="s">
        <v>329</v>
      </c>
    </row>
    <row r="150" spans="1:3" x14ac:dyDescent="0.3">
      <c r="A150" s="391"/>
      <c r="B150" s="5" t="s">
        <v>330</v>
      </c>
      <c r="C150" s="17" t="s">
        <v>331</v>
      </c>
    </row>
    <row r="151" spans="1:3" x14ac:dyDescent="0.3">
      <c r="A151" s="391"/>
      <c r="B151" s="5" t="s">
        <v>332</v>
      </c>
      <c r="C151" s="17" t="s">
        <v>333</v>
      </c>
    </row>
    <row r="152" spans="1:3" x14ac:dyDescent="0.3">
      <c r="A152" s="391"/>
      <c r="B152" s="5" t="s">
        <v>334</v>
      </c>
      <c r="C152" s="17" t="s">
        <v>335</v>
      </c>
    </row>
    <row r="153" spans="1:3" ht="15" thickBot="1" x14ac:dyDescent="0.35">
      <c r="A153" s="390"/>
      <c r="B153" s="10" t="s">
        <v>336</v>
      </c>
      <c r="C153" s="11" t="s">
        <v>337</v>
      </c>
    </row>
    <row r="154" spans="1:3" x14ac:dyDescent="0.3">
      <c r="A154" s="389" t="s">
        <v>338</v>
      </c>
      <c r="B154" s="8" t="s">
        <v>339</v>
      </c>
      <c r="C154" s="9" t="s">
        <v>340</v>
      </c>
    </row>
    <row r="155" spans="1:3" x14ac:dyDescent="0.3">
      <c r="A155" s="391"/>
      <c r="B155" s="5" t="s">
        <v>341</v>
      </c>
      <c r="C155" s="17" t="s">
        <v>342</v>
      </c>
    </row>
    <row r="156" spans="1:3" x14ac:dyDescent="0.3">
      <c r="A156" s="391"/>
      <c r="B156" s="5" t="s">
        <v>343</v>
      </c>
      <c r="C156" s="17" t="s">
        <v>344</v>
      </c>
    </row>
    <row r="157" spans="1:3" x14ac:dyDescent="0.3">
      <c r="A157" s="391"/>
      <c r="B157" s="5" t="s">
        <v>345</v>
      </c>
      <c r="C157" s="17" t="s">
        <v>346</v>
      </c>
    </row>
    <row r="158" spans="1:3" x14ac:dyDescent="0.3">
      <c r="A158" s="391"/>
      <c r="B158" s="5" t="s">
        <v>347</v>
      </c>
      <c r="C158" s="17" t="s">
        <v>348</v>
      </c>
    </row>
    <row r="159" spans="1:3" x14ac:dyDescent="0.3">
      <c r="A159" s="391"/>
      <c r="B159" s="5" t="s">
        <v>349</v>
      </c>
      <c r="C159" s="17" t="s">
        <v>350</v>
      </c>
    </row>
    <row r="160" spans="1:3" x14ac:dyDescent="0.3">
      <c r="A160" s="391"/>
      <c r="B160" s="5" t="s">
        <v>351</v>
      </c>
      <c r="C160" s="17" t="s">
        <v>352</v>
      </c>
    </row>
    <row r="161" spans="1:3" x14ac:dyDescent="0.3">
      <c r="A161" s="391"/>
      <c r="B161" s="5" t="s">
        <v>353</v>
      </c>
      <c r="C161" s="17" t="s">
        <v>354</v>
      </c>
    </row>
    <row r="162" spans="1:3" x14ac:dyDescent="0.3">
      <c r="A162" s="391"/>
      <c r="B162" s="5" t="s">
        <v>355</v>
      </c>
      <c r="C162" s="17" t="s">
        <v>356</v>
      </c>
    </row>
    <row r="163" spans="1:3" x14ac:dyDescent="0.3">
      <c r="A163" s="391"/>
      <c r="B163" s="5" t="s">
        <v>357</v>
      </c>
      <c r="C163" s="17" t="s">
        <v>358</v>
      </c>
    </row>
    <row r="164" spans="1:3" x14ac:dyDescent="0.3">
      <c r="A164" s="391"/>
      <c r="B164" s="6" t="s">
        <v>359</v>
      </c>
      <c r="C164" s="17" t="s">
        <v>360</v>
      </c>
    </row>
    <row r="165" spans="1:3" x14ac:dyDescent="0.3">
      <c r="A165" s="391"/>
      <c r="B165" s="6" t="s">
        <v>361</v>
      </c>
      <c r="C165" s="17" t="s">
        <v>362</v>
      </c>
    </row>
    <row r="166" spans="1:3" x14ac:dyDescent="0.3">
      <c r="A166" s="391"/>
      <c r="B166" s="5" t="s">
        <v>363</v>
      </c>
      <c r="C166" s="17" t="s">
        <v>364</v>
      </c>
    </row>
    <row r="167" spans="1:3" ht="15" thickBot="1" x14ac:dyDescent="0.35">
      <c r="A167" s="390"/>
      <c r="B167" s="10" t="s">
        <v>365</v>
      </c>
      <c r="C167" s="11" t="s">
        <v>366</v>
      </c>
    </row>
    <row r="168" spans="1:3" ht="18" thickBot="1" x14ac:dyDescent="0.35">
      <c r="A168" s="12" t="s">
        <v>367</v>
      </c>
      <c r="B168" s="13" t="s">
        <v>368</v>
      </c>
      <c r="C168" s="14" t="s">
        <v>369</v>
      </c>
    </row>
    <row r="169" spans="1:3" x14ac:dyDescent="0.3">
      <c r="A169" s="389" t="s">
        <v>370</v>
      </c>
      <c r="B169" s="8" t="s">
        <v>371</v>
      </c>
      <c r="C169" s="9" t="s">
        <v>372</v>
      </c>
    </row>
    <row r="170" spans="1:3" x14ac:dyDescent="0.3">
      <c r="A170" s="391"/>
      <c r="B170" s="5" t="s">
        <v>373</v>
      </c>
      <c r="C170" s="17" t="s">
        <v>374</v>
      </c>
    </row>
    <row r="171" spans="1:3" x14ac:dyDescent="0.3">
      <c r="A171" s="391"/>
      <c r="B171" s="5" t="s">
        <v>375</v>
      </c>
      <c r="C171" s="17" t="s">
        <v>376</v>
      </c>
    </row>
    <row r="172" spans="1:3" x14ac:dyDescent="0.3">
      <c r="A172" s="391"/>
      <c r="B172" s="5" t="s">
        <v>377</v>
      </c>
      <c r="C172" s="17" t="s">
        <v>378</v>
      </c>
    </row>
    <row r="173" spans="1:3" x14ac:dyDescent="0.3">
      <c r="A173" s="391"/>
      <c r="B173" s="5" t="s">
        <v>379</v>
      </c>
      <c r="C173" s="17" t="s">
        <v>380</v>
      </c>
    </row>
    <row r="174" spans="1:3" x14ac:dyDescent="0.3">
      <c r="A174" s="391"/>
      <c r="B174" s="5" t="s">
        <v>381</v>
      </c>
      <c r="C174" s="17" t="s">
        <v>382</v>
      </c>
    </row>
    <row r="175" spans="1:3" x14ac:dyDescent="0.3">
      <c r="A175" s="391"/>
      <c r="B175" s="5" t="s">
        <v>383</v>
      </c>
      <c r="C175" s="17" t="s">
        <v>384</v>
      </c>
    </row>
    <row r="176" spans="1:3" x14ac:dyDescent="0.3">
      <c r="A176" s="391"/>
      <c r="B176" s="5" t="s">
        <v>385</v>
      </c>
      <c r="C176" s="17" t="s">
        <v>386</v>
      </c>
    </row>
    <row r="177" spans="1:3" x14ac:dyDescent="0.3">
      <c r="A177" s="391"/>
      <c r="B177" s="5" t="s">
        <v>387</v>
      </c>
      <c r="C177" s="17" t="s">
        <v>388</v>
      </c>
    </row>
    <row r="178" spans="1:3" x14ac:dyDescent="0.3">
      <c r="A178" s="391"/>
      <c r="B178" s="5" t="s">
        <v>389</v>
      </c>
      <c r="C178" s="17" t="s">
        <v>390</v>
      </c>
    </row>
    <row r="179" spans="1:3" x14ac:dyDescent="0.3">
      <c r="A179" s="391"/>
      <c r="B179" s="5" t="s">
        <v>391</v>
      </c>
      <c r="C179" s="17" t="s">
        <v>392</v>
      </c>
    </row>
    <row r="180" spans="1:3" ht="15" thickBot="1" x14ac:dyDescent="0.35">
      <c r="A180" s="390"/>
      <c r="B180" s="10" t="s">
        <v>393</v>
      </c>
      <c r="C180" s="11" t="s">
        <v>394</v>
      </c>
    </row>
    <row r="181" spans="1:3" ht="18" thickBot="1" x14ac:dyDescent="0.35">
      <c r="A181" s="12" t="s">
        <v>395</v>
      </c>
      <c r="B181" s="13" t="s">
        <v>396</v>
      </c>
      <c r="C181" s="14" t="s">
        <v>397</v>
      </c>
    </row>
    <row r="182" spans="1:3" x14ac:dyDescent="0.3">
      <c r="A182" s="389" t="s">
        <v>398</v>
      </c>
      <c r="B182" s="8" t="s">
        <v>399</v>
      </c>
      <c r="C182" s="9" t="s">
        <v>400</v>
      </c>
    </row>
    <row r="183" spans="1:3" x14ac:dyDescent="0.3">
      <c r="A183" s="391"/>
      <c r="B183" s="5" t="s">
        <v>401</v>
      </c>
      <c r="C183" s="17" t="s">
        <v>402</v>
      </c>
    </row>
    <row r="184" spans="1:3" x14ac:dyDescent="0.3">
      <c r="A184" s="391"/>
      <c r="B184" s="5" t="s">
        <v>403</v>
      </c>
      <c r="C184" s="17" t="s">
        <v>404</v>
      </c>
    </row>
    <row r="185" spans="1:3" ht="15" thickBot="1" x14ac:dyDescent="0.35">
      <c r="A185" s="390"/>
      <c r="B185" s="10" t="s">
        <v>405</v>
      </c>
      <c r="C185" s="11" t="s">
        <v>406</v>
      </c>
    </row>
    <row r="186" spans="1:3" x14ac:dyDescent="0.3">
      <c r="A186" s="389" t="s">
        <v>407</v>
      </c>
      <c r="B186" s="15" t="s">
        <v>408</v>
      </c>
      <c r="C186" s="9" t="s">
        <v>409</v>
      </c>
    </row>
    <row r="187" spans="1:3" x14ac:dyDescent="0.3">
      <c r="A187" s="391"/>
      <c r="B187" s="6" t="s">
        <v>410</v>
      </c>
      <c r="C187" s="17" t="s">
        <v>411</v>
      </c>
    </row>
    <row r="188" spans="1:3" x14ac:dyDescent="0.3">
      <c r="A188" s="391"/>
      <c r="B188" s="5" t="s">
        <v>412</v>
      </c>
      <c r="C188" s="17" t="s">
        <v>413</v>
      </c>
    </row>
    <row r="189" spans="1:3" x14ac:dyDescent="0.3">
      <c r="A189" s="391"/>
      <c r="B189" s="5" t="s">
        <v>414</v>
      </c>
      <c r="C189" s="17" t="s">
        <v>415</v>
      </c>
    </row>
    <row r="190" spans="1:3" x14ac:dyDescent="0.3">
      <c r="A190" s="391"/>
      <c r="B190" s="6" t="s">
        <v>416</v>
      </c>
      <c r="C190" s="17" t="s">
        <v>417</v>
      </c>
    </row>
    <row r="191" spans="1:3" x14ac:dyDescent="0.3">
      <c r="A191" s="391"/>
      <c r="B191" s="6" t="s">
        <v>418</v>
      </c>
      <c r="C191" s="17" t="s">
        <v>419</v>
      </c>
    </row>
    <row r="192" spans="1:3" x14ac:dyDescent="0.3">
      <c r="A192" s="391"/>
      <c r="B192" s="5" t="s">
        <v>420</v>
      </c>
      <c r="C192" s="17" t="s">
        <v>421</v>
      </c>
    </row>
    <row r="193" spans="1:3" x14ac:dyDescent="0.3">
      <c r="A193" s="391"/>
      <c r="B193" s="5" t="s">
        <v>422</v>
      </c>
      <c r="C193" s="17" t="s">
        <v>423</v>
      </c>
    </row>
    <row r="194" spans="1:3" x14ac:dyDescent="0.3">
      <c r="A194" s="391"/>
      <c r="B194" s="5" t="s">
        <v>424</v>
      </c>
      <c r="C194" s="17" t="s">
        <v>425</v>
      </c>
    </row>
    <row r="195" spans="1:3" x14ac:dyDescent="0.3">
      <c r="A195" s="391"/>
      <c r="B195" s="5" t="s">
        <v>426</v>
      </c>
      <c r="C195" s="17" t="s">
        <v>427</v>
      </c>
    </row>
    <row r="196" spans="1:3" x14ac:dyDescent="0.3">
      <c r="A196" s="391"/>
      <c r="B196" s="5" t="s">
        <v>428</v>
      </c>
      <c r="C196" s="17" t="s">
        <v>429</v>
      </c>
    </row>
    <row r="197" spans="1:3" x14ac:dyDescent="0.3">
      <c r="A197" s="391"/>
      <c r="B197" s="5" t="s">
        <v>430</v>
      </c>
      <c r="C197" s="17" t="s">
        <v>431</v>
      </c>
    </row>
    <row r="198" spans="1:3" x14ac:dyDescent="0.3">
      <c r="A198" s="391"/>
      <c r="B198" s="5" t="s">
        <v>432</v>
      </c>
      <c r="C198" s="17" t="s">
        <v>433</v>
      </c>
    </row>
    <row r="199" spans="1:3" x14ac:dyDescent="0.3">
      <c r="A199" s="391"/>
      <c r="B199" s="5" t="s">
        <v>434</v>
      </c>
      <c r="C199" s="17" t="s">
        <v>435</v>
      </c>
    </row>
    <row r="200" spans="1:3" x14ac:dyDescent="0.3">
      <c r="A200" s="391"/>
      <c r="B200" s="5" t="s">
        <v>436</v>
      </c>
      <c r="C200" s="17" t="s">
        <v>437</v>
      </c>
    </row>
    <row r="201" spans="1:3" x14ac:dyDescent="0.3">
      <c r="A201" s="391"/>
      <c r="B201" s="5" t="s">
        <v>438</v>
      </c>
      <c r="C201" s="17" t="s">
        <v>439</v>
      </c>
    </row>
    <row r="202" spans="1:3" x14ac:dyDescent="0.3">
      <c r="A202" s="391"/>
      <c r="B202" s="5" t="s">
        <v>440</v>
      </c>
      <c r="C202" s="17" t="s">
        <v>441</v>
      </c>
    </row>
    <row r="203" spans="1:3" x14ac:dyDescent="0.3">
      <c r="A203" s="391"/>
      <c r="B203" s="5" t="s">
        <v>442</v>
      </c>
      <c r="C203" s="17" t="s">
        <v>443</v>
      </c>
    </row>
    <row r="204" spans="1:3" x14ac:dyDescent="0.3">
      <c r="A204" s="391"/>
      <c r="B204" s="5" t="s">
        <v>444</v>
      </c>
      <c r="C204" s="17" t="s">
        <v>445</v>
      </c>
    </row>
    <row r="205" spans="1:3" x14ac:dyDescent="0.3">
      <c r="A205" s="391"/>
      <c r="B205" s="5" t="s">
        <v>446</v>
      </c>
      <c r="C205" s="17" t="s">
        <v>447</v>
      </c>
    </row>
    <row r="206" spans="1:3" x14ac:dyDescent="0.3">
      <c r="A206" s="391"/>
      <c r="B206" s="5" t="s">
        <v>448</v>
      </c>
      <c r="C206" s="17" t="s">
        <v>449</v>
      </c>
    </row>
    <row r="207" spans="1:3" x14ac:dyDescent="0.3">
      <c r="A207" s="391"/>
      <c r="B207" s="6" t="s">
        <v>450</v>
      </c>
      <c r="C207" s="17" t="s">
        <v>451</v>
      </c>
    </row>
    <row r="208" spans="1:3" x14ac:dyDescent="0.3">
      <c r="A208" s="391"/>
      <c r="B208" s="7" t="s">
        <v>452</v>
      </c>
      <c r="C208" s="17" t="s">
        <v>453</v>
      </c>
    </row>
    <row r="209" spans="1:3" x14ac:dyDescent="0.3">
      <c r="A209" s="391"/>
      <c r="B209" s="5" t="s">
        <v>454</v>
      </c>
      <c r="C209" s="17" t="s">
        <v>455</v>
      </c>
    </row>
    <row r="210" spans="1:3" x14ac:dyDescent="0.3">
      <c r="A210" s="391"/>
      <c r="B210" s="5" t="s">
        <v>456</v>
      </c>
      <c r="C210" s="17" t="s">
        <v>457</v>
      </c>
    </row>
    <row r="211" spans="1:3" x14ac:dyDescent="0.3">
      <c r="A211" s="391"/>
      <c r="B211" s="5" t="s">
        <v>458</v>
      </c>
      <c r="C211" s="17" t="s">
        <v>459</v>
      </c>
    </row>
    <row r="212" spans="1:3" x14ac:dyDescent="0.3">
      <c r="A212" s="391"/>
      <c r="B212" s="5" t="s">
        <v>460</v>
      </c>
      <c r="C212" s="17" t="s">
        <v>461</v>
      </c>
    </row>
    <row r="213" spans="1:3" x14ac:dyDescent="0.3">
      <c r="A213" s="391"/>
      <c r="B213" s="6" t="s">
        <v>462</v>
      </c>
      <c r="C213" s="17" t="s">
        <v>463</v>
      </c>
    </row>
    <row r="214" spans="1:3" x14ac:dyDescent="0.3">
      <c r="A214" s="391"/>
      <c r="B214" s="5" t="s">
        <v>464</v>
      </c>
      <c r="C214" s="17" t="s">
        <v>465</v>
      </c>
    </row>
    <row r="215" spans="1:3" x14ac:dyDescent="0.3">
      <c r="A215" s="391"/>
      <c r="B215" s="5" t="s">
        <v>466</v>
      </c>
      <c r="C215" s="17" t="s">
        <v>467</v>
      </c>
    </row>
    <row r="216" spans="1:3" x14ac:dyDescent="0.3">
      <c r="A216" s="391"/>
      <c r="B216" s="5" t="s">
        <v>468</v>
      </c>
      <c r="C216" s="17" t="s">
        <v>469</v>
      </c>
    </row>
    <row r="217" spans="1:3" ht="15" thickBot="1" x14ac:dyDescent="0.35">
      <c r="A217" s="390"/>
      <c r="B217" s="10" t="s">
        <v>470</v>
      </c>
      <c r="C217" s="11" t="s">
        <v>471</v>
      </c>
    </row>
    <row r="218" spans="1:3" x14ac:dyDescent="0.3">
      <c r="A218" s="389" t="s">
        <v>472</v>
      </c>
      <c r="B218" s="8" t="s">
        <v>473</v>
      </c>
      <c r="C218" s="9" t="s">
        <v>474</v>
      </c>
    </row>
    <row r="219" spans="1:3" x14ac:dyDescent="0.3">
      <c r="A219" s="391"/>
      <c r="B219" s="5" t="s">
        <v>475</v>
      </c>
      <c r="C219" s="17" t="s">
        <v>476</v>
      </c>
    </row>
    <row r="220" spans="1:3" x14ac:dyDescent="0.3">
      <c r="A220" s="391"/>
      <c r="B220" s="5" t="s">
        <v>477</v>
      </c>
      <c r="C220" s="17" t="s">
        <v>478</v>
      </c>
    </row>
    <row r="221" spans="1:3" x14ac:dyDescent="0.3">
      <c r="A221" s="391"/>
      <c r="B221" s="5" t="s">
        <v>479</v>
      </c>
      <c r="C221" s="17" t="s">
        <v>480</v>
      </c>
    </row>
    <row r="222" spans="1:3" x14ac:dyDescent="0.3">
      <c r="A222" s="391"/>
      <c r="B222" s="5" t="s">
        <v>481</v>
      </c>
      <c r="C222" s="17" t="s">
        <v>482</v>
      </c>
    </row>
    <row r="223" spans="1:3" x14ac:dyDescent="0.3">
      <c r="A223" s="391"/>
      <c r="B223" s="5" t="s">
        <v>483</v>
      </c>
      <c r="C223" s="17" t="s">
        <v>484</v>
      </c>
    </row>
    <row r="224" spans="1:3" x14ac:dyDescent="0.3">
      <c r="A224" s="391"/>
      <c r="B224" s="6" t="s">
        <v>485</v>
      </c>
      <c r="C224" s="17" t="s">
        <v>486</v>
      </c>
    </row>
    <row r="225" spans="1:3" x14ac:dyDescent="0.3">
      <c r="A225" s="391"/>
      <c r="B225" s="5" t="s">
        <v>487</v>
      </c>
      <c r="C225" s="17" t="s">
        <v>488</v>
      </c>
    </row>
    <row r="226" spans="1:3" x14ac:dyDescent="0.3">
      <c r="A226" s="391"/>
      <c r="B226" s="5" t="s">
        <v>489</v>
      </c>
      <c r="C226" s="17" t="s">
        <v>490</v>
      </c>
    </row>
    <row r="227" spans="1:3" x14ac:dyDescent="0.3">
      <c r="A227" s="391"/>
      <c r="B227" s="5" t="s">
        <v>491</v>
      </c>
      <c r="C227" s="17" t="s">
        <v>492</v>
      </c>
    </row>
    <row r="228" spans="1:3" x14ac:dyDescent="0.3">
      <c r="A228" s="391"/>
      <c r="B228" s="5" t="s">
        <v>493</v>
      </c>
      <c r="C228" s="17" t="s">
        <v>494</v>
      </c>
    </row>
    <row r="229" spans="1:3" x14ac:dyDescent="0.3">
      <c r="A229" s="391"/>
      <c r="B229" s="5" t="s">
        <v>495</v>
      </c>
      <c r="C229" s="17" t="s">
        <v>496</v>
      </c>
    </row>
    <row r="230" spans="1:3" x14ac:dyDescent="0.3">
      <c r="A230" s="391"/>
      <c r="B230" s="6" t="s">
        <v>497</v>
      </c>
      <c r="C230" s="17" t="s">
        <v>498</v>
      </c>
    </row>
    <row r="231" spans="1:3" ht="15" thickBot="1" x14ac:dyDescent="0.35">
      <c r="A231" s="390"/>
      <c r="B231" s="10" t="s">
        <v>499</v>
      </c>
      <c r="C231" s="11" t="s">
        <v>500</v>
      </c>
    </row>
    <row r="232" spans="1:3" x14ac:dyDescent="0.3">
      <c r="A232" s="389" t="s">
        <v>501</v>
      </c>
      <c r="B232" s="8" t="s">
        <v>502</v>
      </c>
      <c r="C232" s="9" t="s">
        <v>503</v>
      </c>
    </row>
    <row r="233" spans="1:3" x14ac:dyDescent="0.3">
      <c r="A233" s="391"/>
      <c r="B233" s="5" t="s">
        <v>504</v>
      </c>
      <c r="C233" s="17" t="s">
        <v>505</v>
      </c>
    </row>
    <row r="234" spans="1:3" x14ac:dyDescent="0.3">
      <c r="A234" s="391"/>
      <c r="B234" s="5" t="s">
        <v>506</v>
      </c>
      <c r="C234" s="17" t="s">
        <v>507</v>
      </c>
    </row>
    <row r="235" spans="1:3" x14ac:dyDescent="0.3">
      <c r="A235" s="391"/>
      <c r="B235" s="5" t="s">
        <v>508</v>
      </c>
      <c r="C235" s="17" t="s">
        <v>509</v>
      </c>
    </row>
    <row r="236" spans="1:3" x14ac:dyDescent="0.3">
      <c r="A236" s="391"/>
      <c r="B236" s="5" t="s">
        <v>510</v>
      </c>
      <c r="C236" s="17" t="s">
        <v>511</v>
      </c>
    </row>
    <row r="237" spans="1:3" x14ac:dyDescent="0.3">
      <c r="A237" s="391"/>
      <c r="B237" s="6" t="s">
        <v>512</v>
      </c>
      <c r="C237" s="17" t="s">
        <v>513</v>
      </c>
    </row>
    <row r="238" spans="1:3" x14ac:dyDescent="0.3">
      <c r="A238" s="391"/>
      <c r="B238" s="5" t="s">
        <v>514</v>
      </c>
      <c r="C238" s="17" t="s">
        <v>515</v>
      </c>
    </row>
    <row r="239" spans="1:3" ht="15" thickBot="1" x14ac:dyDescent="0.35">
      <c r="A239" s="390"/>
      <c r="B239" s="10" t="s">
        <v>516</v>
      </c>
      <c r="C239" s="11" t="s">
        <v>517</v>
      </c>
    </row>
    <row r="240" spans="1:3" x14ac:dyDescent="0.3">
      <c r="A240" s="389" t="s">
        <v>518</v>
      </c>
      <c r="B240" s="8" t="s">
        <v>519</v>
      </c>
      <c r="C240" s="9" t="s">
        <v>520</v>
      </c>
    </row>
    <row r="241" spans="1:3" x14ac:dyDescent="0.3">
      <c r="A241" s="391"/>
      <c r="B241" s="5" t="s">
        <v>521</v>
      </c>
      <c r="C241" s="17" t="s">
        <v>522</v>
      </c>
    </row>
    <row r="242" spans="1:3" x14ac:dyDescent="0.3">
      <c r="A242" s="391"/>
      <c r="B242" s="5" t="s">
        <v>523</v>
      </c>
      <c r="C242" s="17" t="s">
        <v>524</v>
      </c>
    </row>
    <row r="243" spans="1:3" ht="15" thickBot="1" x14ac:dyDescent="0.35">
      <c r="A243" s="390"/>
      <c r="B243" s="10" t="s">
        <v>525</v>
      </c>
      <c r="C243" s="11" t="s">
        <v>526</v>
      </c>
    </row>
    <row r="244" spans="1:3" x14ac:dyDescent="0.3">
      <c r="A244" s="389" t="s">
        <v>527</v>
      </c>
      <c r="B244" s="15" t="s">
        <v>528</v>
      </c>
      <c r="C244" s="9" t="s">
        <v>529</v>
      </c>
    </row>
    <row r="245" spans="1:3" ht="15" thickBot="1" x14ac:dyDescent="0.35">
      <c r="A245" s="390"/>
      <c r="B245" s="16" t="s">
        <v>530</v>
      </c>
      <c r="C245" s="11" t="s">
        <v>531</v>
      </c>
    </row>
    <row r="246" spans="1:3" ht="18" thickBot="1" x14ac:dyDescent="0.35">
      <c r="A246" s="12" t="s">
        <v>539</v>
      </c>
      <c r="B246" s="13" t="s">
        <v>532</v>
      </c>
      <c r="C246" s="14" t="s">
        <v>533</v>
      </c>
    </row>
    <row r="247" spans="1:3" x14ac:dyDescent="0.3">
      <c r="A247" s="389" t="s">
        <v>540</v>
      </c>
      <c r="B247" s="8" t="s">
        <v>534</v>
      </c>
      <c r="C247" s="9" t="s">
        <v>535</v>
      </c>
    </row>
    <row r="248" spans="1:3" ht="15" thickBot="1" x14ac:dyDescent="0.35">
      <c r="A248" s="390"/>
      <c r="B248" s="10" t="s">
        <v>536</v>
      </c>
      <c r="C248" s="11" t="s">
        <v>537</v>
      </c>
    </row>
    <row r="249" spans="1:3" ht="4.95" customHeight="1" x14ac:dyDescent="0.3"/>
  </sheetData>
  <sheetProtection algorithmName="SHA-512" hashValue="eRCIIUpPx1jodyd1mPVw6iaajoZz2K8qm+0xRoZ5Pt4l/OLNB9PGDU4Zx+5c0cB/qGZbCnj1ZL9BVxikgMTxQg==" saltValue="d11hAEoX/uloAsh3Z8f85w==" spinCount="100000" sheet="1" objects="1" scenarios="1"/>
  <mergeCells count="22">
    <mergeCell ref="A2:A17"/>
    <mergeCell ref="A18:A38"/>
    <mergeCell ref="A39:A62"/>
    <mergeCell ref="A63:A66"/>
    <mergeCell ref="A182:A185"/>
    <mergeCell ref="A67:A73"/>
    <mergeCell ref="A74:A81"/>
    <mergeCell ref="A82:A97"/>
    <mergeCell ref="A98:A102"/>
    <mergeCell ref="A103:A111"/>
    <mergeCell ref="A112:A115"/>
    <mergeCell ref="A116:A122"/>
    <mergeCell ref="A123:A131"/>
    <mergeCell ref="A132:A153"/>
    <mergeCell ref="A154:A167"/>
    <mergeCell ref="A169:A180"/>
    <mergeCell ref="A247:A248"/>
    <mergeCell ref="A186:A217"/>
    <mergeCell ref="A218:A231"/>
    <mergeCell ref="A232:A239"/>
    <mergeCell ref="A240:A243"/>
    <mergeCell ref="A244:A24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F20"/>
  <sheetViews>
    <sheetView showGridLines="0" topLeftCell="C5" workbookViewId="0">
      <selection activeCell="C5" sqref="C5:E5"/>
    </sheetView>
  </sheetViews>
  <sheetFormatPr defaultRowHeight="14.4" x14ac:dyDescent="0.3"/>
  <cols>
    <col min="1" max="1" width="3.21875" style="69" hidden="1" customWidth="1"/>
    <col min="2" max="2" width="5.6640625" style="70" hidden="1" customWidth="1"/>
    <col min="3" max="3" width="52.109375" style="129" bestFit="1" customWidth="1"/>
    <col min="4" max="4" width="23.21875" style="129" bestFit="1" customWidth="1"/>
    <col min="5" max="5" width="14.109375" style="245" bestFit="1" customWidth="1"/>
    <col min="6" max="9" width="14.109375" bestFit="1" customWidth="1"/>
    <col min="10" max="10" width="18.109375" bestFit="1" customWidth="1"/>
  </cols>
  <sheetData>
    <row r="1" spans="1:6" hidden="1" x14ac:dyDescent="0.3">
      <c r="B1" s="70" t="e">
        <f t="shared" ref="B1" ca="1" si="0">IF(OFFSET(B1,-1,-1)="HE",1,IF(OFFSET(B1,0,-1)="TT",3,IF(OFFSET(B1,-1,0)=1,2,1)))</f>
        <v>#REF!</v>
      </c>
      <c r="C1" s="84" t="e">
        <f ca="1">IF(OFFSET(C1,0,-2)="TT","TOTAL",""&amp;INDIRECT("'Beneficiaries List'!B" &amp; MATCH(A1,'Beneficiaries List'!J:J,0),TRUE))</f>
        <v>#N/A</v>
      </c>
      <c r="D1" s="84" t="e">
        <f ca="1">IF(OFFSET(C1,0,-2)="TT","Consortium",""&amp;INDIRECT("'Beneficiaries List'!C" &amp; MATCH(A1,'Beneficiaries List'!J:J,0),TRUE))</f>
        <v>#N/A</v>
      </c>
      <c r="E1" s="249" t="e">
        <f ca="1">IF(OFFSET(E1,ROW(E$4)-ROW(E1),0)="TT",SUM(INDIRECT(ADDRESS(ROW(E1),COLUMN($D1)+1)&amp;":"&amp;ADDRESS(ROW(E1),COLUMN(E1)-1),TRUE)),IF($A1="TT",SUM(INDIRECT(ADDRESS(MATCH("HE",$A:$A,0)+1,COLUMN(E1))&amp;":"&amp;ADDRESS(ROW(E1)-1,COLUMN(E1)),TRUE)),INT(INDIRECT(CELL("address",OFFSET(INDIRECT("'BE " &amp; TEXT(INT($A1),"000") &amp; "'!A1",TRUE),MATCH("STARTWP" &amp; TEXT(OFFSET(E1,ROW(E$4)-ROW(E1),0),"000"),INDIRECT("'BE " &amp; TEXT(INT($A1),"000") &amp; "'!A:A",TRUE),0),MATCH($A1,INDIRECT("'BE " &amp; TEXT(INT($A1),"000") &amp; "'!2:2",TRUE),0)-2)),TRUE))))</f>
        <v>#REF!</v>
      </c>
    </row>
    <row r="2" spans="1:6" ht="21" hidden="1" x14ac:dyDescent="0.4">
      <c r="C2" s="70" t="s">
        <v>578</v>
      </c>
      <c r="D2" s="125">
        <v>999999999</v>
      </c>
      <c r="E2" s="250">
        <v>999999999.99000001</v>
      </c>
      <c r="F2" s="250">
        <v>999999999.99000001</v>
      </c>
    </row>
    <row r="3" spans="1:6" hidden="1" x14ac:dyDescent="0.3">
      <c r="B3" s="71" t="str">
        <f>ADDRESS(E3,COLUMN(C1))</f>
        <v>$C$7</v>
      </c>
      <c r="C3" s="72">
        <f>MATCH("TT",A:A,0)</f>
        <v>8</v>
      </c>
      <c r="D3" s="73">
        <f>MATCH("TT",4:4,0)</f>
        <v>6</v>
      </c>
      <c r="E3" s="251">
        <f>MATCH("HE",A:A,0)+1</f>
        <v>7</v>
      </c>
    </row>
    <row r="4" spans="1:6" hidden="1" x14ac:dyDescent="0.3">
      <c r="C4" s="70"/>
      <c r="D4" s="70"/>
      <c r="E4" s="250">
        <v>1</v>
      </c>
      <c r="F4" t="s">
        <v>490</v>
      </c>
    </row>
    <row r="5" spans="1:6" ht="42" x14ac:dyDescent="0.4">
      <c r="A5" s="154" t="s">
        <v>579</v>
      </c>
      <c r="C5" s="395" t="s">
        <v>725</v>
      </c>
      <c r="D5" s="395"/>
      <c r="E5" s="395"/>
    </row>
    <row r="6" spans="1:6" ht="36" x14ac:dyDescent="0.3">
      <c r="A6" s="69" t="s">
        <v>577</v>
      </c>
      <c r="C6" s="122" t="s">
        <v>601</v>
      </c>
      <c r="D6" s="123" t="s">
        <v>19</v>
      </c>
      <c r="E6" s="253" t="str">
        <f ca="1">IF(OFFSET(E6,-2,0)="TT","Maximum
Grant
Amount",INDIRECT("'Work Packages List'!A" &amp; MATCH(OFFSET(E6,-2,0),'Work Packages List'!$J:$J,0),TRUE) &amp; "
" &amp; INDIRECT("'Work Packages List'!B" &amp; MATCH(OFFSET(E6,-2,0),'Work Packages List'!$J:$J,0),TRUE))</f>
        <v xml:space="preserve">WP 001
</v>
      </c>
      <c r="F6" s="253" t="str">
        <f ca="1">IF(OFFSET(F6,-2,0)="TT","Maximum
Grant
Amount",INDIRECT("'Work Packages List'!A" &amp; MATCH(OFFSET(F6,-2,0),'Work Packages List'!$J:$J,0),TRUE) &amp; "
" &amp; INDIRECT("'Work Packages List'!B" &amp; MATCH(OFFSET(F6,-2,0),'Work Packages List'!$J:$J,0),TRUE))</f>
        <v>Maximum
Grant
Amount</v>
      </c>
    </row>
    <row r="7" spans="1:6" x14ac:dyDescent="0.3">
      <c r="A7">
        <v>1</v>
      </c>
      <c r="B7" s="70">
        <f t="shared" ref="B7:B8" ca="1" si="1">IF(OFFSET(B7,-1,-1)="HE",1,IF(OFFSET(B7,0,-1)="TT",3,IF(OFFSET(B7,-1,0)=1,2,1)))</f>
        <v>1</v>
      </c>
      <c r="C7" s="84" t="str">
        <f ca="1">IF(OFFSET(C7,0,-2)="TT","TOTAL",""&amp;INDIRECT("'Beneficiaries List'!B" &amp; MATCH(A7,'Beneficiaries List'!J:J,0),TRUE))</f>
        <v/>
      </c>
      <c r="D7" s="84" t="str">
        <f ca="1">IF(OFFSET(C7,0,-2)="TT","Consortium",""&amp;INDIRECT("'Beneficiaries List'!C" &amp; MATCH(A7,'Beneficiaries List'!J:J,0),TRUE))</f>
        <v/>
      </c>
      <c r="E7" s="249">
        <f t="shared" ref="E7:F8" ca="1" si="2">IF(OFFSET(E7,ROW(E$4)-ROW(E7),0)="TT",SUM(INDIRECT(ADDRESS(ROW(E7),COLUMN($D7)+1)&amp;":"&amp;ADDRESS(ROW(E7),COLUMN(E7)-1),TRUE)),IF($A7="TT",SUM(INDIRECT(ADDRESS(MATCH("HE",$A:$A,0)+1,COLUMN(E7))&amp;":"&amp;ADDRESS(ROW(E7)-1,COLUMN(E7)),TRUE)),INT(INDIRECT(CELL("address",OFFSET(INDIRECT("'BE " &amp; TEXT(INT($A7),"000") &amp; "'!A1",TRUE),MATCH("STARTWP" &amp; TEXT(OFFSET(E7,ROW(E$4)-ROW(E7),0),"000"),INDIRECT("'BE " &amp; TEXT(INT($A7),"000") &amp; "'!A:A",TRUE),0),MATCH($A7,INDIRECT("'BE " &amp; TEXT(INT($A7),"000") &amp; "'!2:2",TRUE),0)-2)),TRUE))))</f>
        <v>0</v>
      </c>
      <c r="F7" s="249">
        <f t="shared" ca="1" si="2"/>
        <v>0</v>
      </c>
    </row>
    <row r="8" spans="1:6" x14ac:dyDescent="0.3">
      <c r="A8" t="s">
        <v>490</v>
      </c>
      <c r="B8" s="70">
        <f t="shared" ca="1" si="1"/>
        <v>3</v>
      </c>
      <c r="C8" s="84" t="str">
        <f ca="1">IF(OFFSET(C8,0,-2)="TT","TOTAL",""&amp;INDIRECT("'Beneficiaries List'!B" &amp; MATCH(A8,'Beneficiaries List'!J:J,0),TRUE))</f>
        <v>TOTAL</v>
      </c>
      <c r="D8" s="84" t="str">
        <f ca="1">IF(OFFSET(C8,0,-2)="TT","Consortium",""&amp;INDIRECT("'Beneficiaries List'!C" &amp; MATCH(A8,'Beneficiaries List'!J:J,0),TRUE))</f>
        <v>Consortium</v>
      </c>
      <c r="E8" s="249">
        <f t="shared" ca="1" si="2"/>
        <v>0</v>
      </c>
      <c r="F8" s="249">
        <f t="shared" ca="1" si="2"/>
        <v>0</v>
      </c>
    </row>
    <row r="9" spans="1:6" x14ac:dyDescent="0.3">
      <c r="A9"/>
      <c r="B9"/>
      <c r="C9"/>
      <c r="D9"/>
      <c r="E9"/>
    </row>
    <row r="10" spans="1:6" x14ac:dyDescent="0.3">
      <c r="A10"/>
      <c r="B10"/>
      <c r="C10"/>
      <c r="D10"/>
      <c r="E10"/>
    </row>
    <row r="11" spans="1:6" x14ac:dyDescent="0.3">
      <c r="A11"/>
      <c r="B11"/>
      <c r="C11"/>
      <c r="D11"/>
      <c r="E11"/>
    </row>
    <row r="12" spans="1:6" x14ac:dyDescent="0.3">
      <c r="A12"/>
      <c r="B12"/>
      <c r="C12"/>
      <c r="D12"/>
      <c r="E12"/>
    </row>
    <row r="13" spans="1:6" x14ac:dyDescent="0.3">
      <c r="A13"/>
      <c r="B13"/>
      <c r="C13"/>
      <c r="D13"/>
      <c r="E13"/>
    </row>
    <row r="14" spans="1:6" x14ac:dyDescent="0.3">
      <c r="A14"/>
      <c r="B14"/>
      <c r="C14"/>
      <c r="D14"/>
      <c r="E14"/>
    </row>
    <row r="15" spans="1:6" x14ac:dyDescent="0.3">
      <c r="A15"/>
      <c r="B15"/>
      <c r="C15"/>
      <c r="D15"/>
      <c r="E15"/>
    </row>
    <row r="16" spans="1:6" x14ac:dyDescent="0.3">
      <c r="A16"/>
      <c r="B16"/>
      <c r="C16"/>
      <c r="D16"/>
      <c r="E16"/>
    </row>
    <row r="20" spans="5:5" x14ac:dyDescent="0.3">
      <c r="E20" s="249"/>
    </row>
  </sheetData>
  <sheetProtection algorithmName="SHA-512" hashValue="8z+YzIbhwsHLdxcVt6VRan1k+gLf3HLUYJYVOuH5GyYpnDVkE7rp7HSthKmwOuhkeXfiQq5cwljw+6RWwJCJEQ==" saltValue="O5TyF5TJn6K7uUOwHPM8Sg==" spinCount="100000" sheet="1" objects="1" scenarios="1"/>
  <mergeCells count="1">
    <mergeCell ref="C5:E5"/>
  </mergeCells>
  <conditionalFormatting sqref="A1:D2 A17:E1048576 A4:E4 A5:C5 A6:F6">
    <cfRule type="expression" dxfId="141" priority="542">
      <formula>AND($B1=1,COLUMN(A1)=$D$3)</formula>
    </cfRule>
    <cfRule type="expression" dxfId="140" priority="543">
      <formula>AND($B1=2,COLUMN(A1)=$D$3)</formula>
    </cfRule>
    <cfRule type="expression" dxfId="139" priority="544">
      <formula>AND($B1=3,COLUMN(A1)=$D$3)</formula>
    </cfRule>
    <cfRule type="expression" dxfId="138" priority="545">
      <formula>AND($B1=3,COLUMN(A1)&lt;$D$3)</formula>
    </cfRule>
    <cfRule type="expression" dxfId="137" priority="546">
      <formula>AND($B1=2,COLUMN(A1)&lt;$D$3)</formula>
    </cfRule>
    <cfRule type="expression" dxfId="136" priority="547">
      <formula>AND($B1=1,COLUMN(A1)&lt;$D$3)</formula>
    </cfRule>
  </conditionalFormatting>
  <conditionalFormatting sqref="B3:D3">
    <cfRule type="expression" dxfId="135" priority="548">
      <formula>AND($B1=1,COLUMN(B3)=$D$3)</formula>
    </cfRule>
    <cfRule type="expression" dxfId="134" priority="549">
      <formula>AND($B1=2,COLUMN(B3)=$D$3)</formula>
    </cfRule>
    <cfRule type="expression" dxfId="133" priority="550">
      <formula>AND($B1=3,COLUMN(B3)=$D$3)</formula>
    </cfRule>
    <cfRule type="expression" dxfId="132" priority="551">
      <formula>AND($B1=3,COLUMN(B3)&lt;$D$3)</formula>
    </cfRule>
    <cfRule type="expression" dxfId="131" priority="552">
      <formula>AND($B1=2,COLUMN(B3)&lt;$D$3)</formula>
    </cfRule>
    <cfRule type="expression" dxfId="130" priority="553">
      <formula>AND($B1=1,COLUMN(B3)&lt;$D$3)</formula>
    </cfRule>
  </conditionalFormatting>
  <conditionalFormatting sqref="A3">
    <cfRule type="expression" dxfId="129" priority="554">
      <formula>AND(#REF!=1,COLUMN(A3)=$D$3)</formula>
    </cfRule>
    <cfRule type="expression" dxfId="128" priority="555">
      <formula>AND(#REF!=2,COLUMN(A3)=$D$3)</formula>
    </cfRule>
    <cfRule type="expression" dxfId="127" priority="556">
      <formula>AND(#REF!=3,COLUMN(A3)=$D$3)</formula>
    </cfRule>
    <cfRule type="expression" dxfId="126" priority="557">
      <formula>AND(#REF!=3,COLUMN(A3)&lt;$D$3)</formula>
    </cfRule>
    <cfRule type="expression" dxfId="125" priority="558">
      <formula>AND(#REF!=2,COLUMN(A3)&lt;$D$3)</formula>
    </cfRule>
    <cfRule type="expression" dxfId="124" priority="559">
      <formula>AND(#REF!=1,COLUMN(A3)&lt;$D$3)</formula>
    </cfRule>
  </conditionalFormatting>
  <conditionalFormatting sqref="E3">
    <cfRule type="expression" dxfId="123" priority="560">
      <formula>AND($B1=1,COLUMN(E3)=$D$3)</formula>
    </cfRule>
    <cfRule type="expression" dxfId="122" priority="561">
      <formula>AND($B1=2,COLUMN(E3)=$D$3)</formula>
    </cfRule>
    <cfRule type="expression" dxfId="121" priority="562">
      <formula>AND($B1=3,COLUMN(E3)=$D$3)</formula>
    </cfRule>
    <cfRule type="expression" dxfId="120" priority="563">
      <formula>AND($B1=3,COLUMN(E3)&lt;$D$3)</formula>
    </cfRule>
    <cfRule type="expression" dxfId="119" priority="564">
      <formula>AND($B1=2,COLUMN(E3)&lt;$D$3)</formula>
    </cfRule>
    <cfRule type="expression" dxfId="118" priority="565">
      <formula>AND($B1=1,COLUMN(E3)&lt;$D$3)</formula>
    </cfRule>
  </conditionalFormatting>
  <conditionalFormatting sqref="E6:F6">
    <cfRule type="expression" dxfId="117" priority="541">
      <formula>OFFSET(E6,-3,0)="TT"</formula>
    </cfRule>
  </conditionalFormatting>
  <conditionalFormatting sqref="E1">
    <cfRule type="expression" dxfId="116" priority="535">
      <formula>AND($B1=1,COLUMN(E1)=$D$3)</formula>
    </cfRule>
    <cfRule type="expression" dxfId="115" priority="536">
      <formula>AND($B1=2,COLUMN(E1)=$D$3)</formula>
    </cfRule>
    <cfRule type="expression" dxfId="114" priority="537">
      <formula>AND($B1=3,COLUMN(E1)=$D$3)</formula>
    </cfRule>
    <cfRule type="expression" dxfId="113" priority="538">
      <formula>AND($B1=3,COLUMN(E1)&lt;$D$3)</formula>
    </cfRule>
    <cfRule type="expression" dxfId="112" priority="539">
      <formula>AND($B1=2,COLUMN(E1)&lt;$D$3)</formula>
    </cfRule>
    <cfRule type="expression" dxfId="111" priority="540">
      <formula>AND($B1=1,COLUMN(E1)&lt;$D$3)</formula>
    </cfRule>
  </conditionalFormatting>
  <conditionalFormatting sqref="B7:D8">
    <cfRule type="expression" dxfId="49" priority="7">
      <formula>AND($B7=1,COLUMN(B7)=$D$3)</formula>
    </cfRule>
    <cfRule type="expression" dxfId="48" priority="8">
      <formula>AND($B7=2,COLUMN(B7)=$D$3)</formula>
    </cfRule>
    <cfRule type="expression" dxfId="47" priority="9">
      <formula>AND($B7=3,COLUMN(B7)=$D$3)</formula>
    </cfRule>
    <cfRule type="expression" dxfId="46" priority="10">
      <formula>AND($B7=3,COLUMN(B7)&lt;$D$3)</formula>
    </cfRule>
    <cfRule type="expression" dxfId="45" priority="11">
      <formula>AND($B7=2,COLUMN(B7)&lt;$D$3)</formula>
    </cfRule>
    <cfRule type="expression" dxfId="44" priority="12">
      <formula>AND($B7=1,COLUMN(B7)&lt;$D$3)</formula>
    </cfRule>
  </conditionalFormatting>
  <conditionalFormatting sqref="E7:F8">
    <cfRule type="expression" dxfId="43" priority="1">
      <formula>AND($B7=1,COLUMN(E7)=$D$3)</formula>
    </cfRule>
    <cfRule type="expression" dxfId="42" priority="2">
      <formula>AND($B7=2,COLUMN(E7)=$D$3)</formula>
    </cfRule>
    <cfRule type="expression" dxfId="41" priority="3">
      <formula>AND($B7=3,COLUMN(E7)=$D$3)</formula>
    </cfRule>
    <cfRule type="expression" dxfId="40" priority="4">
      <formula>AND($B7=3,COLUMN(E7)&lt;$D$3)</formula>
    </cfRule>
    <cfRule type="expression" dxfId="39" priority="5">
      <formula>AND($B7=2,COLUMN(E7)&lt;$D$3)</formula>
    </cfRule>
    <cfRule type="expression" dxfId="38" priority="6">
      <formula>AND($B7=1,COLUMN(E7)&lt;$D$3)</formula>
    </cfRule>
  </conditionalFormatting>
  <pageMargins left="0.23622047244094491" right="0.23622047244094491" top="0.74803149606299213" bottom="0.74803149606299213" header="0.31496062992125984" footer="0.31496062992125984"/>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8" ma:contentTypeDescription="Create a new document in this library." ma:contentTypeScope="" ma:versionID="5bd3aece7be86501d62b18ace078dd72">
  <xsd:schema xmlns:xsd="http://www.w3.org/2001/XMLSchema" xmlns:xs="http://www.w3.org/2001/XMLSchema" xmlns:p="http://schemas.microsoft.com/office/2006/metadata/properties" xmlns:ns2="084a5cd8-1559-4e94-ac72-b94fb9abc19e" targetNamespace="http://schemas.microsoft.com/office/2006/metadata/properties" ma:root="true" ma:fieldsID="70a803a5bf2309634bbeb34531d60260" ns2:_="">
    <xsd:import namespace="084a5cd8-1559-4e94-ac72-b94fb9abc19e"/>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1 HORIZON and EURATOM"/>
              <xsd:enumeration value="02 RFCS"/>
              <xsd:enumeration value="03 DIGITAL EUROPE"/>
              <xsd:enumeration value="04 EUROPEAN DEFENCE FUND (EDF)"/>
              <xsd:enumeration value="05 SPACE"/>
              <xsd:enumeration value="06 CEF"/>
              <xsd:enumeration value="07 ERDF"/>
              <xsd:enumeration value="08 COHESION FUND"/>
              <xsd:enumeration value="09 LIFE"/>
              <xsd:enumeration value="10 INNOVFUND"/>
              <xsd:enumeration value="11 RENEWF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2. MGA Annexes"/>
              <xsd:enumeration value="3. Customised reports &amp; forms (ECHE)"/>
              <xsd:enumeration value="3. Customised reports &amp; forms (ECHO Partnership)"/>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STAND)"/>
              <xsd:enumeration value="3. Customised reports &amp; forms (SMP ESS)"/>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Status xmlns="084a5cd8-1559-4e94-ac72-b94fb9abc19e">Ready</DocStatus>
    <DocPublversion xmlns="084a5cd8-1559-4e94-ac72-b94fb9abc19e" xsi:nil="true"/>
    <DocPublDate xmlns="084a5cd8-1559-4e94-ac72-b94fb9abc19e" xsi:nil="true"/>
    <DocInternalExternal xmlns="084a5cd8-1559-4e94-ac72-b94fb9abc19e">Internal &amp; external</DocInternalExternal>
    <DocPublDestination xmlns="084a5cd8-1559-4e94-ac72-b94fb9abc19e" xsi:nil="true"/>
    <DocOfficerComments xmlns="084a5cd8-1559-4e94-ac72-b94fb9abc19e" xsi:nil="true"/>
    <ProgrGroup xmlns="084a5cd8-1559-4e94-ac72-b94fb9abc19e">16 ERASMUS</ProgrGroup>
    <DocPublProtocol xmlns="084a5cd8-1559-4e94-ac72-b94fb9abc19e">TPL2-2 Programme tpl - Application forms, etc</DocPublProtocol>
    <DocComments xmlns="084a5cd8-1559-4e94-ac72-b94fb9abc19e">Password "Detailed budget table". 
Application Form Annex to be available in SEP.</DocComments>
    <ITcomments xmlns="084a5cd8-1559-4e94-ac72-b94fb9abc19e" xsi:nil="true"/>
    <Order1 xmlns="084a5cd8-1559-4e94-ac72-b94fb9abc19e">5</Order1>
    <ITstatus xmlns="084a5cd8-1559-4e94-ac72-b94fb9abc19e" xsi:nil="true"/>
    <ProgrCategory xmlns="084a5cd8-1559-4e94-ac72-b94fb9abc19e">3. Customised reports &amp; forms</Progr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8E60D9-E873-4786-B3F3-0FAF29CC7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88742A-BBD4-4EC9-B2AC-582B9C67E37F}">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084a5cd8-1559-4e94-ac72-b94fb9abc19e"/>
    <ds:schemaRef ds:uri="http://www.w3.org/XML/1998/namespace"/>
  </ds:schemaRefs>
</ds:datastoreItem>
</file>

<file path=customXml/itemProps3.xml><?xml version="1.0" encoding="utf-8"?>
<ds:datastoreItem xmlns:ds="http://schemas.openxmlformats.org/officeDocument/2006/customXml" ds:itemID="{BE8C08C3-721E-4401-9D71-E1515BCD7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37</vt:i4>
      </vt:variant>
    </vt:vector>
  </HeadingPairs>
  <TitlesOfParts>
    <vt:vector size="53" baseType="lpstr">
      <vt:lpstr>Instructions</vt:lpstr>
      <vt:lpstr>Beneficiaries List</vt:lpstr>
      <vt:lpstr>Work Packages List</vt:lpstr>
      <vt:lpstr>BE 001</vt:lpstr>
      <vt:lpstr>Estim costs of the project</vt:lpstr>
      <vt:lpstr>Proposal Budget</vt:lpstr>
      <vt:lpstr>BE-WP Overview</vt:lpstr>
      <vt:lpstr>Country List</vt:lpstr>
      <vt:lpstr>BE-WP Person Days</vt:lpstr>
      <vt:lpstr>Operations</vt:lpstr>
      <vt:lpstr>EGR</vt:lpstr>
      <vt:lpstr>Depreciation Costs</vt:lpstr>
      <vt:lpstr>Any comments</vt:lpstr>
      <vt:lpstr>Referential</vt:lpstr>
      <vt:lpstr>UpdateParameters</vt:lpstr>
      <vt:lpstr>BE xxx</vt:lpstr>
      <vt:lpstr>Acronym</vt:lpstr>
      <vt:lpstr>COFINPERCENT</vt:lpstr>
      <vt:lpstr>CofinRate</vt:lpstr>
      <vt:lpstr>ColumnForWPNumber</vt:lpstr>
      <vt:lpstr>CurrentFileName</vt:lpstr>
      <vt:lpstr>EMP_OTHER</vt:lpstr>
      <vt:lpstr>EMP_TYPE1</vt:lpstr>
      <vt:lpstr>EMP_TYPE2</vt:lpstr>
      <vt:lpstr>EMP_TYPE3</vt:lpstr>
      <vt:lpstr>EMP_TYPE4</vt:lpstr>
      <vt:lpstr>equipment</vt:lpstr>
      <vt:lpstr>EURequestedAmount</vt:lpstr>
      <vt:lpstr>FILESTATUS</vt:lpstr>
      <vt:lpstr>LastIDBeneficiaire</vt:lpstr>
      <vt:lpstr>LastIDWorkPackages</vt:lpstr>
      <vt:lpstr>MAXSUB</vt:lpstr>
      <vt:lpstr>MFF</vt:lpstr>
      <vt:lpstr>MyRequetedEUContribution</vt:lpstr>
      <vt:lpstr>NbrColForWP</vt:lpstr>
      <vt:lpstr>'BE 001'!Print_Area</vt:lpstr>
      <vt:lpstr>'BE xxx'!Print_Area</vt:lpstr>
      <vt:lpstr>'BE-WP Overview'!Print_Area</vt:lpstr>
      <vt:lpstr>'BE-WP Person Days'!Print_Area</vt:lpstr>
      <vt:lpstr>'Estim costs of the project'!Print_Area</vt:lpstr>
      <vt:lpstr>'Proposal Budget'!Print_Area</vt:lpstr>
      <vt:lpstr>'BE 001'!Print_Titles</vt:lpstr>
      <vt:lpstr>'BE xxx'!Print_Titles</vt:lpstr>
      <vt:lpstr>'BE-WP Overview'!Print_Titles</vt:lpstr>
      <vt:lpstr>'BE-WP Person Days'!Print_Titles</vt:lpstr>
      <vt:lpstr>'Estim costs of the project'!Print_Titles</vt:lpstr>
      <vt:lpstr>'Proposal Budget'!Print_Titles</vt:lpstr>
      <vt:lpstr>PRORATA</vt:lpstr>
      <vt:lpstr>ProtectionMode</vt:lpstr>
      <vt:lpstr>SheetBEBenCell</vt:lpstr>
      <vt:lpstr>SheetBEBenNumCell</vt:lpstr>
      <vt:lpstr>StatusBudget</vt:lpstr>
      <vt:lpstr>TotalBudget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CARBONI Damiano (EACEA)</dc:creator>
  <cp:lastModifiedBy>MATHELOT Frederic (EACEA-EXT)</cp:lastModifiedBy>
  <cp:lastPrinted>2021-04-01T11:53:31Z</cp:lastPrinted>
  <dcterms:created xsi:type="dcterms:W3CDTF">2020-11-20T08:00:57Z</dcterms:created>
  <dcterms:modified xsi:type="dcterms:W3CDTF">2021-04-21T08:52:54Z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0x010100258AA79CEB83498886A3A086811232500015D68561EDF2314DA91E1210E4D82B5C</vt:lpwstr>
  </property>
</Properties>
</file>